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EstaPasta_de_trabalho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GCSE\GERCS - CONTAS SETORIAIS\CONTA BANDEIRAS\Operação Bandeiras\Publicações\2022\02. Fev\"/>
    </mc:Choice>
  </mc:AlternateContent>
  <xr:revisionPtr revIDLastSave="0" documentId="13_ncr:1_{4370CAA5-127E-46F3-B1DC-14EA96B254DD}" xr6:coauthVersionLast="46" xr6:coauthVersionMax="46" xr10:uidLastSave="{00000000-0000-0000-0000-000000000000}"/>
  <bookViews>
    <workbookView xWindow="-110" yWindow="-110" windowWidth="19420" windowHeight="10420" firstSheet="1" activeTab="2" xr2:uid="{00000000-000D-0000-FFFF-FFFF00000000}"/>
  </bookViews>
  <sheets>
    <sheet name="Instruções de Preenchimento (2" sheetId="4" state="hidden" r:id="rId1"/>
    <sheet name="Capa" sheetId="12" r:id="rId2"/>
    <sheet name="Demonstrativo Consolidado" sheetId="14" r:id="rId3"/>
    <sheet name="Dem.Valores Repassados Março" sheetId="28" r:id="rId4"/>
    <sheet name="Dem.Valores Repassados Abril" sheetId="29" r:id="rId5"/>
    <sheet name="Dem.Valores Repassados Maio" sheetId="30" r:id="rId6"/>
    <sheet name="Dem.Valores Repassados Junho" sheetId="31" r:id="rId7"/>
    <sheet name="Dem.Valores Repassados Julho" sheetId="32" r:id="rId8"/>
    <sheet name="Dem.Valores Repassados Agosto" sheetId="33" r:id="rId9"/>
    <sheet name="Dem.Valores Repassados Setembro" sheetId="35" r:id="rId10"/>
    <sheet name="Dem.Valores Repassados Outubro" sheetId="34" r:id="rId11"/>
    <sheet name="Dem.Valores Repassados Novembro" sheetId="36" r:id="rId12"/>
    <sheet name="Dem.Valores Repassados Dezembro" sheetId="37" r:id="rId13"/>
    <sheet name="Dem.Valores Repassados Janeiro" sheetId="38" r:id="rId14"/>
    <sheet name="Dem.Valores Repassados Fevereir" sheetId="39" r:id="rId15"/>
  </sheets>
  <definedNames>
    <definedName name="_xlnm._FilterDatabase" localSheetId="4" hidden="1">'Dem.Valores Repassados Abril'!$A$11:$J$55</definedName>
    <definedName name="_xlnm._FilterDatabase" localSheetId="8" hidden="1">'Dem.Valores Repassados Agosto'!$A$11:$J$11</definedName>
    <definedName name="_xlnm._FilterDatabase" localSheetId="12" hidden="1">'Dem.Valores Repassados Dezembro'!$A$11:$J$59</definedName>
    <definedName name="_xlnm._FilterDatabase" localSheetId="7" hidden="1">'Dem.Valores Repassados Julho'!$A$11:$J$11</definedName>
    <definedName name="_xlnm._FilterDatabase" localSheetId="6" hidden="1">'Dem.Valores Repassados Junho'!$A$11:$J$11</definedName>
    <definedName name="_xlnm._FilterDatabase" localSheetId="5" hidden="1">'Dem.Valores Repassados Maio'!$A$11:$J$11</definedName>
    <definedName name="_xlnm._FilterDatabase" localSheetId="3" hidden="1">'Dem.Valores Repassados Março'!$A$12:$J$26</definedName>
    <definedName name="_xlnm._FilterDatabase" localSheetId="11" hidden="1">'Dem.Valores Repassados Novembro'!$A$11:$J$11</definedName>
    <definedName name="_xlnm._FilterDatabase" localSheetId="10" hidden="1">'Dem.Valores Repassados Outubro'!$A$11:$J$11</definedName>
    <definedName name="_xlnm._FilterDatabase" localSheetId="9" hidden="1">'Dem.Valores Repassados Setembro'!$A$11:$J$11</definedName>
    <definedName name="_xlnm.Print_Area" localSheetId="4">'Dem.Valores Repassados Abril'!$A$1:$I$56</definedName>
    <definedName name="_xlnm.Print_Area" localSheetId="8">'Dem.Valores Repassados Agosto'!$A$1:$I$33</definedName>
    <definedName name="_xlnm.Print_Area" localSheetId="7">'Dem.Valores Repassados Julho'!$A$1:$I$38</definedName>
    <definedName name="_xlnm.Print_Area" localSheetId="6">'Dem.Valores Repassados Junho'!$A$1:$I$46</definedName>
    <definedName name="_xlnm.Print_Area" localSheetId="5">'Dem.Valores Repassados Maio'!$A$1:$I$46</definedName>
    <definedName name="_xlnm.Print_Area" localSheetId="3">'Dem.Valores Repassados Março'!$A$1:$I$27</definedName>
    <definedName name="_xlnm.Print_Area" localSheetId="11">'Dem.Valores Repassados Novembro'!$A$1:$I$43</definedName>
    <definedName name="_xlnm.Print_Area" localSheetId="10">'Dem.Valores Repassados Outubro'!$A$1:$I$41</definedName>
    <definedName name="_xlnm.Print_Area" localSheetId="9">'Dem.Valores Repassados Setembro'!$A$1:$I$53</definedName>
    <definedName name="_xlnm.Print_Area" localSheetId="2">'Demonstrativo Consolidado'!$A$1:$W$41</definedName>
    <definedName name="_xlnm.Print_Titles" localSheetId="4">'Dem.Valores Repassados Abril'!$11:$11</definedName>
    <definedName name="_xlnm.Print_Titles" localSheetId="8">'Dem.Valores Repassados Agosto'!$11:$11</definedName>
    <definedName name="_xlnm.Print_Titles" localSheetId="7">'Dem.Valores Repassados Julho'!$11:$11</definedName>
    <definedName name="_xlnm.Print_Titles" localSheetId="6">'Dem.Valores Repassados Junho'!$11:$11</definedName>
    <definedName name="_xlnm.Print_Titles" localSheetId="5">'Dem.Valores Repassados Maio'!$11:$11</definedName>
    <definedName name="_xlnm.Print_Titles" localSheetId="3">'Dem.Valores Repassados Março'!$12:$12</definedName>
    <definedName name="_xlnm.Print_Titles" localSheetId="11">'Dem.Valores Repassados Novembro'!$11:$11</definedName>
    <definedName name="_xlnm.Print_Titles" localSheetId="10">'Dem.Valores Repassados Outubro'!$11:$11</definedName>
    <definedName name="_xlnm.Print_Titles" localSheetId="9">'Dem.Valores Repassados Setembro'!$11:$11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59" i="38" l="1"/>
  <c r="I59" i="38"/>
  <c r="H59" i="38"/>
  <c r="G59" i="38"/>
  <c r="J58" i="38"/>
  <c r="H9" i="38" l="1"/>
  <c r="I5" i="38"/>
  <c r="P21" i="14" l="1"/>
  <c r="H9" i="37"/>
  <c r="H8" i="37"/>
  <c r="H4" i="37"/>
  <c r="P20" i="14" l="1"/>
  <c r="J50" i="37"/>
  <c r="J51" i="37"/>
  <c r="J52" i="37"/>
  <c r="J53" i="37"/>
  <c r="J54" i="37"/>
  <c r="J55" i="37"/>
  <c r="J56" i="37"/>
  <c r="J57" i="37"/>
  <c r="P19" i="14"/>
  <c r="P18" i="14" l="1"/>
  <c r="J60" i="36"/>
  <c r="J12" i="34"/>
  <c r="J60" i="34" s="1"/>
  <c r="J13" i="34"/>
  <c r="J14" i="34"/>
  <c r="J15" i="34"/>
  <c r="J16" i="34"/>
  <c r="J17" i="34"/>
  <c r="J18" i="34"/>
  <c r="J19" i="34"/>
  <c r="J20" i="34"/>
  <c r="J21" i="34"/>
  <c r="J22" i="34"/>
  <c r="J23" i="34"/>
  <c r="J24" i="34"/>
  <c r="J25" i="34"/>
  <c r="J26" i="34"/>
  <c r="J27" i="34"/>
  <c r="J28" i="34"/>
  <c r="J29" i="34"/>
  <c r="J30" i="34"/>
  <c r="J31" i="34"/>
  <c r="J32" i="34"/>
  <c r="J33" i="34"/>
  <c r="J34" i="34"/>
  <c r="J35" i="34"/>
  <c r="J36" i="34"/>
  <c r="J37" i="34"/>
  <c r="J38" i="34"/>
  <c r="J39" i="34"/>
  <c r="J40" i="34"/>
  <c r="J41" i="34"/>
  <c r="J42" i="34"/>
  <c r="J43" i="34"/>
  <c r="J44" i="34"/>
  <c r="J45" i="34"/>
  <c r="J46" i="34"/>
  <c r="J47" i="34"/>
  <c r="J48" i="34"/>
  <c r="J49" i="34"/>
  <c r="J50" i="34"/>
  <c r="J51" i="34"/>
  <c r="J52" i="34"/>
  <c r="J53" i="34"/>
  <c r="J54" i="34"/>
  <c r="J55" i="34"/>
  <c r="J56" i="34"/>
  <c r="J57" i="34"/>
  <c r="J58" i="34"/>
  <c r="J59" i="34"/>
  <c r="H60" i="34"/>
  <c r="I60" i="34"/>
  <c r="G60" i="34"/>
  <c r="P17" i="14"/>
  <c r="J31" i="35"/>
  <c r="J32" i="35"/>
  <c r="J33" i="35"/>
  <c r="J34" i="35"/>
  <c r="J35" i="35"/>
  <c r="J36" i="35"/>
  <c r="J37" i="35"/>
  <c r="J38" i="35"/>
  <c r="J39" i="35"/>
  <c r="J40" i="35"/>
  <c r="J41" i="35"/>
  <c r="J42" i="35"/>
  <c r="J43" i="35"/>
  <c r="J44" i="35"/>
  <c r="J45" i="35"/>
  <c r="J46" i="35"/>
  <c r="J47" i="35"/>
  <c r="J48" i="35"/>
  <c r="J49" i="35"/>
  <c r="J50" i="35"/>
  <c r="J51" i="35"/>
  <c r="J52" i="35"/>
  <c r="J53" i="35"/>
  <c r="J54" i="35"/>
  <c r="J55" i="35"/>
  <c r="J56" i="35"/>
  <c r="J57" i="35"/>
  <c r="J58" i="35"/>
  <c r="P16" i="14"/>
  <c r="H4" i="33"/>
  <c r="I8" i="33" s="1"/>
  <c r="I9" i="33"/>
  <c r="J12" i="33"/>
  <c r="J13" i="33"/>
  <c r="J14" i="33"/>
  <c r="J15" i="33"/>
  <c r="J16" i="33"/>
  <c r="J17" i="33"/>
  <c r="J18" i="33"/>
  <c r="J19" i="33"/>
  <c r="J20" i="33"/>
  <c r="J21" i="33"/>
  <c r="J22" i="33"/>
  <c r="J23" i="33"/>
  <c r="J24" i="33"/>
  <c r="J25" i="33"/>
  <c r="J26" i="33"/>
  <c r="J27" i="33"/>
  <c r="J28" i="33"/>
  <c r="J29" i="33"/>
  <c r="J30" i="33"/>
  <c r="J31" i="33"/>
  <c r="J32" i="33"/>
  <c r="J33" i="33"/>
  <c r="J34" i="33"/>
  <c r="J35" i="33"/>
  <c r="J36" i="33"/>
  <c r="J37" i="33"/>
  <c r="J38" i="33"/>
  <c r="J39" i="33"/>
  <c r="J40" i="33"/>
  <c r="J41" i="33"/>
  <c r="J42" i="33"/>
  <c r="J43" i="33"/>
  <c r="J44" i="33"/>
  <c r="J45" i="33"/>
  <c r="J46" i="33"/>
  <c r="J47" i="33"/>
  <c r="J48" i="33"/>
  <c r="J49" i="33"/>
  <c r="J50" i="33"/>
  <c r="J51" i="33"/>
  <c r="J52" i="33"/>
  <c r="J53" i="33"/>
  <c r="J54" i="33"/>
  <c r="J55" i="33"/>
  <c r="J56" i="33"/>
  <c r="J57" i="33"/>
  <c r="J58" i="33"/>
  <c r="J59" i="33"/>
  <c r="G60" i="33"/>
  <c r="H60" i="33"/>
  <c r="I60" i="33"/>
  <c r="P15" i="14"/>
  <c r="J60" i="33" l="1"/>
  <c r="I13" i="32" l="1"/>
  <c r="I14" i="32"/>
  <c r="I15" i="32"/>
  <c r="I16" i="32"/>
  <c r="I17" i="32"/>
  <c r="I18" i="32"/>
  <c r="I19" i="32"/>
  <c r="I20" i="32"/>
  <c r="I21" i="32"/>
  <c r="I22" i="32"/>
  <c r="I23" i="32"/>
  <c r="I24" i="32"/>
  <c r="I25" i="32"/>
  <c r="I26" i="32"/>
  <c r="I27" i="32"/>
  <c r="I28" i="32"/>
  <c r="I29" i="32"/>
  <c r="I30" i="32"/>
  <c r="I31" i="32"/>
  <c r="I32" i="32"/>
  <c r="I33" i="32"/>
  <c r="I34" i="32"/>
  <c r="I35" i="32"/>
  <c r="I36" i="32"/>
  <c r="I37" i="32"/>
  <c r="I38" i="32"/>
  <c r="I39" i="32"/>
  <c r="I40" i="32"/>
  <c r="I41" i="32"/>
  <c r="I42" i="32"/>
  <c r="I43" i="32"/>
  <c r="I44" i="32"/>
  <c r="I45" i="32"/>
  <c r="I46" i="32"/>
  <c r="I47" i="32"/>
  <c r="I48" i="32"/>
  <c r="I49" i="32"/>
  <c r="I50" i="32"/>
  <c r="I51" i="32"/>
  <c r="I52" i="32"/>
  <c r="I12" i="32"/>
  <c r="G13" i="32"/>
  <c r="G14" i="32"/>
  <c r="G15" i="32"/>
  <c r="G16" i="32"/>
  <c r="G17" i="32"/>
  <c r="G18" i="32"/>
  <c r="G19" i="32"/>
  <c r="G20" i="32"/>
  <c r="G21" i="32"/>
  <c r="G22" i="32"/>
  <c r="G23" i="32"/>
  <c r="G24" i="32"/>
  <c r="G25" i="32"/>
  <c r="G26" i="32"/>
  <c r="G27" i="32"/>
  <c r="G28" i="32"/>
  <c r="G29" i="32"/>
  <c r="G30" i="32"/>
  <c r="G31" i="32"/>
  <c r="G32" i="32"/>
  <c r="G33" i="32"/>
  <c r="G34" i="32"/>
  <c r="G35" i="32"/>
  <c r="G36" i="32"/>
  <c r="G37" i="32"/>
  <c r="G38" i="32"/>
  <c r="G39" i="32"/>
  <c r="G40" i="32"/>
  <c r="G41" i="32"/>
  <c r="G42" i="32"/>
  <c r="G43" i="32"/>
  <c r="G44" i="32"/>
  <c r="G45" i="32"/>
  <c r="G46" i="32"/>
  <c r="G47" i="32"/>
  <c r="G48" i="32"/>
  <c r="G49" i="32"/>
  <c r="G50" i="32"/>
  <c r="G51" i="32"/>
  <c r="G52" i="32"/>
  <c r="G12" i="32"/>
  <c r="H4" i="32"/>
  <c r="H8" i="32"/>
  <c r="I8" i="32" l="1"/>
  <c r="I9" i="32"/>
  <c r="P14" i="14" l="1"/>
  <c r="P13" i="14" l="1"/>
  <c r="G50" i="30" l="1"/>
  <c r="H50" i="30"/>
  <c r="I50" i="30"/>
  <c r="J50" i="30"/>
  <c r="J13" i="30"/>
  <c r="J14" i="30"/>
  <c r="J15" i="30"/>
  <c r="J16" i="30"/>
  <c r="J17" i="30"/>
  <c r="J18" i="30"/>
  <c r="J19" i="30"/>
  <c r="J20" i="30"/>
  <c r="J21" i="30"/>
  <c r="J22" i="30"/>
  <c r="J23" i="30"/>
  <c r="J24" i="30"/>
  <c r="J25" i="30"/>
  <c r="J26" i="30"/>
  <c r="J27" i="30"/>
  <c r="J28" i="30"/>
  <c r="J29" i="30"/>
  <c r="J30" i="30"/>
  <c r="J31" i="30"/>
  <c r="J32" i="30"/>
  <c r="J33" i="30"/>
  <c r="J34" i="30"/>
  <c r="J35" i="30"/>
  <c r="J36" i="30"/>
  <c r="J37" i="30"/>
  <c r="J38" i="30"/>
  <c r="J39" i="30"/>
  <c r="J40" i="30"/>
  <c r="J41" i="30"/>
  <c r="J42" i="30"/>
  <c r="J43" i="30"/>
  <c r="J44" i="30"/>
  <c r="J45" i="30"/>
  <c r="J46" i="30"/>
  <c r="J47" i="30"/>
  <c r="J48" i="30"/>
  <c r="J49" i="30"/>
  <c r="J12" i="30"/>
  <c r="P12" i="14" l="1"/>
  <c r="Q12" i="14"/>
  <c r="H9" i="29" l="1"/>
  <c r="J12" i="29"/>
  <c r="J13" i="29"/>
  <c r="J14" i="29"/>
  <c r="J15" i="29"/>
  <c r="J16" i="29"/>
  <c r="J17" i="29"/>
  <c r="J18" i="29"/>
  <c r="J19" i="29"/>
  <c r="J20" i="29"/>
  <c r="J21" i="29"/>
  <c r="J22" i="29"/>
  <c r="J23" i="29"/>
  <c r="J24" i="29"/>
  <c r="J25" i="29"/>
  <c r="J26" i="29"/>
  <c r="J27" i="29"/>
  <c r="J28" i="29"/>
  <c r="J29" i="29"/>
  <c r="J30" i="29"/>
  <c r="J31" i="29"/>
  <c r="J32" i="29"/>
  <c r="J33" i="29"/>
  <c r="J34" i="29"/>
  <c r="J35" i="29"/>
  <c r="J36" i="29"/>
  <c r="J37" i="29"/>
  <c r="J38" i="29"/>
  <c r="J39" i="29"/>
  <c r="J40" i="29"/>
  <c r="J41" i="29"/>
  <c r="J42" i="29"/>
  <c r="J43" i="29"/>
  <c r="J44" i="29"/>
  <c r="J45" i="29"/>
  <c r="J46" i="29"/>
  <c r="J47" i="29"/>
  <c r="J48" i="29"/>
  <c r="J49" i="29"/>
  <c r="J50" i="29"/>
  <c r="J51" i="29"/>
  <c r="J52" i="29"/>
  <c r="J53" i="29"/>
  <c r="J54" i="29"/>
  <c r="P11" i="14"/>
  <c r="J15" i="28" l="1"/>
  <c r="J16" i="28"/>
  <c r="J24" i="28"/>
  <c r="J32" i="28"/>
  <c r="J39" i="28"/>
  <c r="J40" i="28"/>
  <c r="J47" i="28"/>
  <c r="J48" i="28"/>
  <c r="J55" i="28"/>
  <c r="J56" i="28"/>
  <c r="J13" i="28"/>
  <c r="H14" i="28"/>
  <c r="H58" i="28" s="1"/>
  <c r="J50" i="28"/>
  <c r="J42" i="28"/>
  <c r="J34" i="28"/>
  <c r="J31" i="28"/>
  <c r="J26" i="28"/>
  <c r="J23" i="28"/>
  <c r="J18" i="28"/>
  <c r="G58" i="28" l="1"/>
  <c r="J57" i="28"/>
  <c r="J19" i="28"/>
  <c r="J27" i="28"/>
  <c r="J35" i="28"/>
  <c r="J43" i="28"/>
  <c r="J51" i="28"/>
  <c r="J20" i="28"/>
  <c r="J28" i="28"/>
  <c r="J36" i="28"/>
  <c r="J44" i="28"/>
  <c r="J52" i="28"/>
  <c r="J21" i="28"/>
  <c r="J29" i="28"/>
  <c r="J37" i="28"/>
  <c r="J45" i="28"/>
  <c r="J53" i="28"/>
  <c r="J22" i="28"/>
  <c r="J30" i="28"/>
  <c r="J38" i="28"/>
  <c r="J46" i="28"/>
  <c r="J54" i="28"/>
  <c r="J17" i="28"/>
  <c r="J25" i="28"/>
  <c r="J33" i="28"/>
  <c r="J41" i="28"/>
  <c r="J49" i="28"/>
  <c r="J14" i="28" l="1"/>
  <c r="J58" i="28" s="1"/>
  <c r="I58" i="28"/>
  <c r="H56" i="39" l="1"/>
  <c r="I56" i="39"/>
  <c r="G56" i="39"/>
  <c r="H8" i="39" l="1"/>
  <c r="J12" i="39"/>
  <c r="J13" i="39"/>
  <c r="J14" i="39"/>
  <c r="J15" i="39"/>
  <c r="J16" i="39"/>
  <c r="J17" i="39"/>
  <c r="J18" i="39"/>
  <c r="J19" i="39"/>
  <c r="J20" i="39"/>
  <c r="J21" i="39"/>
  <c r="J22" i="39"/>
  <c r="J23" i="39"/>
  <c r="J24" i="39"/>
  <c r="J25" i="39"/>
  <c r="J26" i="39"/>
  <c r="J27" i="39"/>
  <c r="J28" i="39"/>
  <c r="J29" i="39"/>
  <c r="J30" i="39"/>
  <c r="J31" i="39"/>
  <c r="J32" i="39"/>
  <c r="J33" i="39"/>
  <c r="J34" i="39"/>
  <c r="J35" i="39"/>
  <c r="J36" i="39"/>
  <c r="J37" i="39"/>
  <c r="J38" i="39"/>
  <c r="J39" i="39"/>
  <c r="J40" i="39"/>
  <c r="J41" i="39"/>
  <c r="J42" i="39"/>
  <c r="J43" i="39"/>
  <c r="J44" i="39"/>
  <c r="J45" i="39"/>
  <c r="J46" i="39"/>
  <c r="J47" i="39"/>
  <c r="J48" i="39"/>
  <c r="J49" i="39"/>
  <c r="J50" i="39"/>
  <c r="J51" i="39"/>
  <c r="J52" i="39"/>
  <c r="J53" i="39"/>
  <c r="J54" i="39"/>
  <c r="J55" i="39"/>
  <c r="J56" i="39" l="1"/>
  <c r="H59" i="37"/>
  <c r="J49" i="37"/>
  <c r="J48" i="37"/>
  <c r="J47" i="37"/>
  <c r="J46" i="37"/>
  <c r="J45" i="37"/>
  <c r="J44" i="37"/>
  <c r="J43" i="37"/>
  <c r="J42" i="37"/>
  <c r="J41" i="37"/>
  <c r="J40" i="37"/>
  <c r="J39" i="37"/>
  <c r="J38" i="37"/>
  <c r="J37" i="37"/>
  <c r="J36" i="37"/>
  <c r="J35" i="37"/>
  <c r="J34" i="37"/>
  <c r="J33" i="37"/>
  <c r="J32" i="37"/>
  <c r="J31" i="37"/>
  <c r="J30" i="37"/>
  <c r="J29" i="37"/>
  <c r="J28" i="37"/>
  <c r="J27" i="37"/>
  <c r="J26" i="37"/>
  <c r="J25" i="37"/>
  <c r="J24" i="37"/>
  <c r="J23" i="37"/>
  <c r="J22" i="37"/>
  <c r="J21" i="37"/>
  <c r="J20" i="37"/>
  <c r="J19" i="37"/>
  <c r="J18" i="37"/>
  <c r="J17" i="37"/>
  <c r="J16" i="37"/>
  <c r="J15" i="37"/>
  <c r="J14" i="37"/>
  <c r="J13" i="37"/>
  <c r="J12" i="37"/>
  <c r="I9" i="37"/>
  <c r="I8" i="37"/>
  <c r="I7" i="37"/>
  <c r="I6" i="37"/>
  <c r="J57" i="38" l="1"/>
  <c r="J56" i="38"/>
  <c r="J55" i="38"/>
  <c r="J54" i="38"/>
  <c r="J53" i="38"/>
  <c r="J52" i="38"/>
  <c r="J51" i="38"/>
  <c r="J50" i="38"/>
  <c r="J49" i="38"/>
  <c r="J48" i="38"/>
  <c r="J47" i="38"/>
  <c r="J46" i="38"/>
  <c r="J45" i="38"/>
  <c r="J44" i="38"/>
  <c r="J43" i="38"/>
  <c r="J42" i="38"/>
  <c r="J41" i="38"/>
  <c r="J40" i="38"/>
  <c r="J39" i="38"/>
  <c r="J38" i="38"/>
  <c r="J37" i="38"/>
  <c r="J36" i="38"/>
  <c r="J35" i="38"/>
  <c r="J34" i="38"/>
  <c r="J33" i="38"/>
  <c r="J32" i="38"/>
  <c r="J31" i="38"/>
  <c r="J30" i="38"/>
  <c r="J29" i="38"/>
  <c r="J28" i="38"/>
  <c r="J27" i="38"/>
  <c r="J26" i="38"/>
  <c r="J25" i="38"/>
  <c r="J24" i="38"/>
  <c r="J23" i="38"/>
  <c r="J22" i="38"/>
  <c r="J21" i="38"/>
  <c r="J20" i="38"/>
  <c r="J19" i="38"/>
  <c r="J18" i="38"/>
  <c r="J17" i="38"/>
  <c r="J16" i="38"/>
  <c r="J15" i="38"/>
  <c r="J14" i="38"/>
  <c r="J13" i="38"/>
  <c r="J12" i="38"/>
  <c r="H8" i="38"/>
  <c r="I9" i="38"/>
  <c r="G59" i="37" l="1"/>
  <c r="I8" i="38"/>
  <c r="I6" i="38"/>
  <c r="I7" i="38"/>
  <c r="I59" i="37" l="1"/>
  <c r="J58" i="37"/>
  <c r="J59" i="37" s="1"/>
  <c r="G60" i="36"/>
  <c r="I60" i="36"/>
  <c r="H60" i="36"/>
  <c r="J13" i="35" l="1"/>
  <c r="J14" i="35"/>
  <c r="J15" i="35"/>
  <c r="J16" i="35"/>
  <c r="J17" i="35"/>
  <c r="J18" i="35"/>
  <c r="J19" i="35"/>
  <c r="J20" i="35"/>
  <c r="J21" i="35"/>
  <c r="J22" i="35"/>
  <c r="J23" i="35"/>
  <c r="J24" i="35"/>
  <c r="J25" i="35"/>
  <c r="J26" i="35"/>
  <c r="J27" i="35"/>
  <c r="J28" i="35"/>
  <c r="J29" i="35"/>
  <c r="J30" i="35"/>
  <c r="J12" i="35"/>
  <c r="I59" i="35"/>
  <c r="H59" i="35"/>
  <c r="G59" i="35"/>
  <c r="J59" i="35" l="1"/>
  <c r="H8" i="33"/>
  <c r="J37" i="32" l="1"/>
  <c r="J38" i="32"/>
  <c r="J39" i="32"/>
  <c r="J40" i="32"/>
  <c r="J41" i="32"/>
  <c r="J42" i="32"/>
  <c r="J43" i="32"/>
  <c r="J44" i="32"/>
  <c r="J45" i="32"/>
  <c r="J46" i="32"/>
  <c r="J47" i="32"/>
  <c r="J48" i="32"/>
  <c r="J49" i="32"/>
  <c r="J50" i="32"/>
  <c r="J51" i="32"/>
  <c r="J52" i="32"/>
  <c r="J13" i="32"/>
  <c r="J14" i="32"/>
  <c r="J15" i="32"/>
  <c r="J16" i="32"/>
  <c r="J17" i="32"/>
  <c r="J18" i="32"/>
  <c r="J19" i="32"/>
  <c r="J20" i="32"/>
  <c r="J21" i="32"/>
  <c r="J22" i="32"/>
  <c r="J23" i="32"/>
  <c r="J24" i="32"/>
  <c r="J25" i="32"/>
  <c r="J26" i="32"/>
  <c r="J27" i="32"/>
  <c r="J28" i="32"/>
  <c r="J29" i="32"/>
  <c r="J30" i="32"/>
  <c r="J31" i="32"/>
  <c r="J32" i="32"/>
  <c r="J33" i="32"/>
  <c r="J34" i="32"/>
  <c r="J35" i="32"/>
  <c r="J36" i="32"/>
  <c r="J12" i="32"/>
  <c r="H53" i="32"/>
  <c r="I53" i="32"/>
  <c r="J53" i="32" l="1"/>
  <c r="H54" i="31"/>
  <c r="G53" i="32" l="1"/>
  <c r="H8" i="30"/>
  <c r="H4" i="30"/>
  <c r="G54" i="31" l="1"/>
  <c r="H9" i="30"/>
  <c r="P10" i="14" l="1"/>
  <c r="H55" i="29"/>
  <c r="I55" i="29" l="1"/>
  <c r="G55" i="29"/>
  <c r="J55" i="29"/>
  <c r="U10" i="14" l="1"/>
  <c r="I9" i="39"/>
  <c r="I8" i="39"/>
  <c r="I7" i="39"/>
  <c r="I6" i="39"/>
  <c r="I5" i="39"/>
  <c r="S21" i="14" l="1"/>
  <c r="Q21" i="14"/>
  <c r="T21" i="14" s="1"/>
  <c r="R21" i="14"/>
  <c r="R20" i="14" l="1"/>
  <c r="Q20" i="14"/>
  <c r="Q11" i="14" l="1"/>
  <c r="Q13" i="14"/>
  <c r="Q14" i="14"/>
  <c r="Q15" i="14"/>
  <c r="Q16" i="14"/>
  <c r="Q17" i="14"/>
  <c r="Q18" i="14"/>
  <c r="Q19" i="14"/>
  <c r="R19" i="14" l="1"/>
  <c r="R18" i="14" l="1"/>
  <c r="R17" i="14"/>
  <c r="S18" i="14"/>
  <c r="S17" i="14" l="1"/>
  <c r="H8" i="34" l="1"/>
  <c r="I8" i="34" l="1"/>
  <c r="I9" i="34"/>
  <c r="R16" i="14" l="1"/>
  <c r="R15" i="14" l="1"/>
  <c r="S14" i="14" l="1"/>
  <c r="R14" i="14"/>
  <c r="S13" i="14" l="1"/>
  <c r="T13" i="14"/>
  <c r="R13" i="14"/>
  <c r="H8" i="31" l="1"/>
  <c r="J28" i="31" l="1"/>
  <c r="J14" i="31"/>
  <c r="J21" i="31"/>
  <c r="J47" i="31"/>
  <c r="J27" i="31"/>
  <c r="J44" i="31"/>
  <c r="J19" i="31"/>
  <c r="J22" i="31"/>
  <c r="J43" i="31"/>
  <c r="J29" i="31"/>
  <c r="J24" i="31"/>
  <c r="J38" i="31"/>
  <c r="J48" i="31"/>
  <c r="J41" i="31"/>
  <c r="J51" i="31"/>
  <c r="J50" i="31"/>
  <c r="J45" i="31"/>
  <c r="J53" i="31"/>
  <c r="J35" i="31"/>
  <c r="J37" i="31"/>
  <c r="J25" i="31"/>
  <c r="J31" i="31"/>
  <c r="J13" i="31"/>
  <c r="J46" i="31"/>
  <c r="J18" i="31"/>
  <c r="J36" i="31"/>
  <c r="J49" i="31"/>
  <c r="J52" i="31"/>
  <c r="J33" i="31"/>
  <c r="J16" i="31"/>
  <c r="J32" i="31"/>
  <c r="J23" i="31"/>
  <c r="J17" i="31"/>
  <c r="J34" i="31"/>
  <c r="J39" i="31"/>
  <c r="J40" i="31"/>
  <c r="J30" i="31"/>
  <c r="J42" i="31"/>
  <c r="J20" i="31"/>
  <c r="J26" i="31"/>
  <c r="J15" i="31"/>
  <c r="I8" i="31"/>
  <c r="J12" i="31" l="1"/>
  <c r="H9" i="31" s="1"/>
  <c r="I9" i="31" s="1"/>
  <c r="I54" i="31"/>
  <c r="J54" i="31" s="1"/>
  <c r="S12" i="14"/>
  <c r="R12" i="14"/>
  <c r="I8" i="30" l="1"/>
  <c r="I9" i="30"/>
  <c r="Q10" i="14"/>
  <c r="H8" i="29" l="1"/>
  <c r="H4" i="29"/>
  <c r="R11" i="14" l="1"/>
  <c r="U11" i="14" l="1"/>
  <c r="U20" i="14"/>
  <c r="U15" i="14"/>
  <c r="U17" i="14"/>
  <c r="U16" i="14"/>
  <c r="U18" i="14"/>
  <c r="U13" i="14"/>
  <c r="U12" i="14"/>
  <c r="U14" i="14"/>
  <c r="U19" i="14"/>
  <c r="U21" i="14"/>
  <c r="I9" i="29"/>
  <c r="I8" i="29"/>
  <c r="S10" i="14" l="1"/>
  <c r="R10" i="14"/>
  <c r="I9" i="28" l="1"/>
  <c r="I10" i="28" l="1"/>
</calcChain>
</file>

<file path=xl/sharedStrings.xml><?xml version="1.0" encoding="utf-8"?>
<sst xmlns="http://schemas.openxmlformats.org/spreadsheetml/2006/main" count="1531" uniqueCount="275">
  <si>
    <t>Informação</t>
  </si>
  <si>
    <t>Local da Informação</t>
  </si>
  <si>
    <t>Gestor da Informação</t>
  </si>
  <si>
    <t>Formato da Informação</t>
  </si>
  <si>
    <t>Financeiro</t>
  </si>
  <si>
    <t>Operacional</t>
  </si>
  <si>
    <t>Legal</t>
  </si>
  <si>
    <t>Imagem</t>
  </si>
  <si>
    <t>A informação deve se limitar a quem tem necessidade de conhecimento, pela natureza da função que exerce?</t>
  </si>
  <si>
    <t>A informação está associada a interesses relevantes e estratégicos da organização?</t>
  </si>
  <si>
    <t>A informação pode ser interessante a um concorrente?</t>
  </si>
  <si>
    <t>Custodiantes</t>
  </si>
  <si>
    <t>Quantos Usuários</t>
  </si>
  <si>
    <t>Quem são os Usuários</t>
  </si>
  <si>
    <t>Avaliação de Impacto - Cenário: Perda ou Exposição Indevida de Informação</t>
  </si>
  <si>
    <t>Tipo de Impacto:</t>
  </si>
  <si>
    <t>Descrição da Informação</t>
  </si>
  <si>
    <t xml:space="preserve">Estimar os Impactos que a Perda ou Exposição Indevida desta informação causariam a organização utilizando de uma escala Likert* de 1 a 5, onde:
</t>
  </si>
  <si>
    <t>5 - Muito Alto</t>
  </si>
  <si>
    <t>4 - Alto</t>
  </si>
  <si>
    <t>3 - Médio</t>
  </si>
  <si>
    <t>2 - Baixo</t>
  </si>
  <si>
    <t>1 - Muito Baixo</t>
  </si>
  <si>
    <t>Avaliação de Criticidade da Informação</t>
  </si>
  <si>
    <t>A informação PODE ou DEVE ser divulgada ao público externo ao Grupo Boticário?</t>
  </si>
  <si>
    <t>Pergunta</t>
  </si>
  <si>
    <t>Resposta</t>
  </si>
  <si>
    <t>A informação PODE ou DEVE ser divulgada a todos os colaboradores do Grupo Boticário?</t>
  </si>
  <si>
    <t>A informação pode trazer vantagem competitiva a organização? Ou se exposta, causar perda de vantagem competitiva?</t>
  </si>
  <si>
    <t>Data:</t>
  </si>
  <si>
    <t>Versão:</t>
  </si>
  <si>
    <t xml:space="preserve">Mês de Liquidação_
Contabilização </t>
  </si>
  <si>
    <t>Distribuidoras Devedoras (qde/R$)</t>
  </si>
  <si>
    <t>Distribuidoras Credoras (qde/R$)</t>
  </si>
  <si>
    <t>Índice de Inadimplência</t>
  </si>
  <si>
    <t>Qde.</t>
  </si>
  <si>
    <t>Despacho 
Vl. Débitos (R$)</t>
  </si>
  <si>
    <t>Data</t>
  </si>
  <si>
    <t>Despacho 
Vl. Créditos (R$)</t>
  </si>
  <si>
    <t>Qde. Ds</t>
  </si>
  <si>
    <t>R$</t>
  </si>
  <si>
    <t>%</t>
  </si>
  <si>
    <t>Qde Ds</t>
  </si>
  <si>
    <t>1.0</t>
  </si>
  <si>
    <t>Demonstrativo Mensal da Conta Bandeiras</t>
  </si>
  <si>
    <t>Gerências/áreas:</t>
  </si>
  <si>
    <t>Ano 
(competência)</t>
  </si>
  <si>
    <t>Despacho SGT/ANEEL</t>
  </si>
  <si>
    <t>Vl. Repassados
(R$)</t>
  </si>
  <si>
    <t>Vl. Depositados 
(R$)</t>
  </si>
  <si>
    <t>VALOR - R$</t>
  </si>
  <si>
    <t>PERCENTUAL</t>
  </si>
  <si>
    <t>Nº DE AGENTES</t>
  </si>
  <si>
    <t>PRÊMIO DE RISCO</t>
  </si>
  <si>
    <t>-</t>
  </si>
  <si>
    <t>INADIMPLÊNCIA</t>
  </si>
  <si>
    <t>CNPJ</t>
  </si>
  <si>
    <t>RAZÃO SOCIAL</t>
  </si>
  <si>
    <t>AGENTE</t>
  </si>
  <si>
    <t>BANCO</t>
  </si>
  <si>
    <t>AGÊNCIA</t>
  </si>
  <si>
    <t>CONTA</t>
  </si>
  <si>
    <t>LOSS SHARING</t>
  </si>
  <si>
    <t>CELPA</t>
  </si>
  <si>
    <t>ELETROPAULO</t>
  </si>
  <si>
    <t>CEAL</t>
  </si>
  <si>
    <t>CEA</t>
  </si>
  <si>
    <t>COPEL DISTRIB</t>
  </si>
  <si>
    <t>CEPISA</t>
  </si>
  <si>
    <t>CEMIG DISTRIB</t>
  </si>
  <si>
    <t>Elaborado por:</t>
  </si>
  <si>
    <t>CPFL PAULISTA</t>
  </si>
  <si>
    <t xml:space="preserve"> </t>
  </si>
  <si>
    <t>CRÉDITO TOTAL</t>
  </si>
  <si>
    <t>SALDO CONTA</t>
  </si>
  <si>
    <t>PGTO DEVEDORES</t>
  </si>
  <si>
    <t>TOTAL PAGO</t>
  </si>
  <si>
    <t>VALOR A RECEBER (R$)</t>
  </si>
  <si>
    <t>VALOR RECEBIDO (R$)</t>
  </si>
  <si>
    <t>VALOR NÃO RECEBIDO (R$)</t>
  </si>
  <si>
    <t>FORCA E LUZ CORONEL VIVIDA LTDA</t>
  </si>
  <si>
    <t>FORCEL</t>
  </si>
  <si>
    <t>No Mês</t>
  </si>
  <si>
    <t>No Acumulado</t>
  </si>
  <si>
    <t>CAFT</t>
  </si>
  <si>
    <t>CELESC DIST</t>
  </si>
  <si>
    <t>COELBA</t>
  </si>
  <si>
    <t>RGE SUL</t>
  </si>
  <si>
    <t>COSERN</t>
  </si>
  <si>
    <t>ENERGISA SE</t>
  </si>
  <si>
    <t>ENERGISA MG</t>
  </si>
  <si>
    <t>ELFSM</t>
  </si>
  <si>
    <t>NOVA PALMA</t>
  </si>
  <si>
    <t>MUX ENERGIA</t>
  </si>
  <si>
    <t>CEB DISTRIBUIC</t>
  </si>
  <si>
    <t>RGE SUL DISTRIBUIDORA DE ENERGIA S.A.</t>
  </si>
  <si>
    <t>ENERGISA MINAS GERAIS - DISTRIBUIDORA DE ENERGIA S.A.</t>
  </si>
  <si>
    <t>NOVA PALMA ENERGIA LTDA</t>
  </si>
  <si>
    <t>MUXFELDT MARIN E CIA LTDA</t>
  </si>
  <si>
    <t>ENERGISA MATO GROSSO - DISTRIBUIDORA DE ENERGIA S.A.</t>
  </si>
  <si>
    <t>ENERGISA SUL-SUDESTE - DISTRIBUIDORA DE ENERGIA S.A.</t>
  </si>
  <si>
    <t>ENERGISA TOCANTINS DISTRIBUIDORA DE ENERGIA S.A.</t>
  </si>
  <si>
    <t>LIGHT</t>
  </si>
  <si>
    <t>AMPLA</t>
  </si>
  <si>
    <t>CELPE</t>
  </si>
  <si>
    <t>COELCE</t>
  </si>
  <si>
    <t>BANDEIRANTE</t>
  </si>
  <si>
    <t>ESCELSA</t>
  </si>
  <si>
    <t>ENERGISA MT</t>
  </si>
  <si>
    <t>CEMAR</t>
  </si>
  <si>
    <t>ENERGISA MS</t>
  </si>
  <si>
    <t>ENERGISA TO</t>
  </si>
  <si>
    <t>CPFL JAGUARI</t>
  </si>
  <si>
    <t>ELEKTRO</t>
  </si>
  <si>
    <t>ENERGISA BO</t>
  </si>
  <si>
    <t>CEEE DISTRIB</t>
  </si>
  <si>
    <t>COMPANHIA JAGUARI DE ENERGIA</t>
  </si>
  <si>
    <t>ELEKTRO REDES S.A.</t>
  </si>
  <si>
    <t>COCEL</t>
  </si>
  <si>
    <t>DEPARTAMENTO MUNICIPAL DE ENERGIA DE IJUI</t>
  </si>
  <si>
    <t>CENTRAIS ELETRICAS DE CARAZINHO SA</t>
  </si>
  <si>
    <t>DEMEI</t>
  </si>
  <si>
    <t>ELETROCAR</t>
  </si>
  <si>
    <t>CHESP DIST</t>
  </si>
  <si>
    <t>CELG</t>
  </si>
  <si>
    <t>CPFL PIRATINGA</t>
  </si>
  <si>
    <t>ENERGISA PB</t>
  </si>
  <si>
    <t>DMED</t>
  </si>
  <si>
    <t>AMAZONAS ENERGIA S.A</t>
  </si>
  <si>
    <t>AMAZONAS ENERG</t>
  </si>
  <si>
    <t>ENERGISA AC</t>
  </si>
  <si>
    <t>ENERGISA SS</t>
  </si>
  <si>
    <t>ENERGISA RO</t>
  </si>
  <si>
    <t>CEMIG DISTRIBUICAO S.A</t>
  </si>
  <si>
    <t>CELESC DISTRIBUICAO S.A</t>
  </si>
  <si>
    <t>COPEL DISTRIBUICAO S.A.</t>
  </si>
  <si>
    <t>EDP SAO PAULO DISTRIBUICAO DE ENERGIA S.A.</t>
  </si>
  <si>
    <t>COMPANHIA DE ELETRICIDADE DO AMAPA - CEA</t>
  </si>
  <si>
    <t>ENERGISA MATO GROSSO DO SUL - DISTRIBUIDORA DE ENERGIA S.A.</t>
  </si>
  <si>
    <t>COMPANHIA CAMPOLARGUENSE DE ENERGIA COCEL</t>
  </si>
  <si>
    <t>AMPLA ENERGIA E SERVICOS S.A.</t>
  </si>
  <si>
    <t>EQUATORIAL ALAGOAS DISTRIBUIDORA DE ENERGIA S.A.</t>
  </si>
  <si>
    <t>CEB DISTRIBUICAO S.A.</t>
  </si>
  <si>
    <t>COMPANHIA ESTADUAL DE DISTRIBUICAO DE ENERGIA ELETRICA - CEEE-D</t>
  </si>
  <si>
    <t>CELG DISTRIBUICAO S.A. - CELG D</t>
  </si>
  <si>
    <t>COMPANHIA ENERGETICA DE PERNAMBUCO</t>
  </si>
  <si>
    <t>EQUATORIAL MARANHAO DISTRIBUIDORA DE ENERGIA S.A</t>
  </si>
  <si>
    <t>EQUATORIAL PIAUI DISTRIBUIDORA DE ENERGIA S.A</t>
  </si>
  <si>
    <t>ENERGISA RONDONIA - DISTRIBUIDORA DE ENERGIA S.A</t>
  </si>
  <si>
    <t>COMPANHIA DE ELETRICIDADE DO ESTADO DA BAHIA COELBA</t>
  </si>
  <si>
    <t>COMPANHIA ENERGETICA DO CEARA</t>
  </si>
  <si>
    <t>COMPANHIA ENERGETICA DO RIO GRANDE DO NORTE COSERN</t>
  </si>
  <si>
    <t>COMPANHIA PAULISTA DE FORCA E LUZ</t>
  </si>
  <si>
    <t>COMPANHIA PIRATININGA DE FORCA E LUZ</t>
  </si>
  <si>
    <t>DME DISTRIBUICAO S.A. - DMED</t>
  </si>
  <si>
    <t>ENERGISA ACRE - DISTRIBUIDORA DE ENERGIA S.A</t>
  </si>
  <si>
    <t>ELETROPAULO METROPOLITANA ELETRICIDADE DE SAO PAULO S.A.</t>
  </si>
  <si>
    <t>ENERGISA BORBOREMA - DISTRIBUIDORA DE ENERGIA S.A</t>
  </si>
  <si>
    <t>ENERGISA PARAIBA - DISTRIBUIDORA DE ENERGIA S.A</t>
  </si>
  <si>
    <t>ENERGISA SERGIPE - DISTRIBUIDORA DE ENERGIA S.A</t>
  </si>
  <si>
    <t>EDP ESPIRITO SANTO DISTRIBUICAO DE ENERGIA S.A.</t>
  </si>
  <si>
    <t>LIGHT SERVICOS DE ELETRICIDADE S A</t>
  </si>
  <si>
    <t>COMPANHIA HIDROELETRICA SAO PATRICIO - CHESP</t>
  </si>
  <si>
    <t>EMPRESA LUZ E FORCA SANTA MARIA S A</t>
  </si>
  <si>
    <t>CÂMARA DE COMERCIALIZAÇÃO DE ENERGIA ELÉTRICA</t>
  </si>
  <si>
    <t>LOSS
SHARING</t>
  </si>
  <si>
    <t>VALOR A
RECEBER</t>
  </si>
  <si>
    <t>VALOR
RECEBIDO</t>
  </si>
  <si>
    <t>VALOR NÃO RECEBIDO</t>
  </si>
  <si>
    <t>EQUATORIAL PARA DISTRIBUIDORA DE ENERGIA S.A.</t>
  </si>
  <si>
    <t>TOTAL PARA CREDITO</t>
  </si>
  <si>
    <t>Jul_Mai</t>
  </si>
  <si>
    <t>DCELT - DISTRIBUIDORA CATARINENSE DE ENERGIA ELETRICA LTDA</t>
  </si>
  <si>
    <t>DCELT</t>
  </si>
  <si>
    <t>Mar_Jan¹</t>
  </si>
  <si>
    <t>Liquidação de Bandeiras Tarifárias - JANEIRO/21</t>
  </si>
  <si>
    <t>CCEE (CAFT)</t>
  </si>
  <si>
    <t>CERTAJA</t>
  </si>
  <si>
    <t>COOPERATIVA REGIONAL DE ENERGIA TAQUARI JACUI</t>
  </si>
  <si>
    <t>Abr_Fev²</t>
  </si>
  <si>
    <t>COPREL COOPERATIVA</t>
  </si>
  <si>
    <t>COPREL COOPERATIVA DE ENERGIA</t>
  </si>
  <si>
    <r>
      <t>¹</t>
    </r>
    <r>
      <rPr>
        <b/>
        <sz val="11"/>
        <color theme="3"/>
        <rFont val="Calibri"/>
        <family val="2"/>
      </rPr>
      <t xml:space="preserve"> Na competência de janeiro/2021, 4 agentes apresentaram inadimplências, sendo que duas foram liquidadas até 08/03/2021, a tempo do repasse. São eles: HIDROPAN e COOPERMILA. A CEA liquidou sua inadimplência no dia 10/03, já a CERTREL liquidou a inadimplência no dia 01/04/2021. </t>
    </r>
  </si>
  <si>
    <t>² Na competência de fevereiro/2021 a CERGAL e a JOAOCESA pagaram por cheque, o qual não foi compensado a tempo da liquidação. Além do mais, 3 agentes apresentaram inadimplências, são eles: CERMC, CASTRO DIS, CEREJ. A CERMC liquidou sua inadimplência no dia 06/04, a CEREJ no dia 07/04 e a CASTRO DIS no dia 13/04.</t>
  </si>
  <si>
    <t>Liquidação de Bandeiras Tarifárias - FEVEREIRO/21</t>
  </si>
  <si>
    <t>Liquidação de Bandeiras Tarifárias - MARÇO/21</t>
  </si>
  <si>
    <t>³ Na competência de março/2021, 2 agentes apresentaram inadimplências, são eles: CPFL Paulista e CPFL Jaguari. Ambos liquidaram sua inadimplência no dia 07/05, a tempo da liquidação.</t>
  </si>
  <si>
    <r>
      <rPr>
        <b/>
        <sz val="11"/>
        <color theme="3"/>
        <rFont val="Calibri"/>
        <family val="2"/>
      </rPr>
      <t>⁴</t>
    </r>
    <r>
      <rPr>
        <b/>
        <sz val="11"/>
        <color theme="3"/>
        <rFont val="Calibri"/>
        <family val="2"/>
        <scheme val="minor"/>
      </rPr>
      <t xml:space="preserve"> Na competência de março/2021, a CCEE reteu os créditos da CEA de R$ 347.307,89, conforme alínea i.c do Despacho nº 1.248/2021 para liquidar parcialmente sua inadimplência em aberto de R$ 2.363.207,25. Com isso, o saldo em aberto é de R$ 2.015.899,36 (Principal), R$ 47.264,15 (Multa), R$ 52.147,65 (Juros).</t>
    </r>
  </si>
  <si>
    <t>Demonstrativo Mensal de Recursos de Bandeiras Tarifárias - CONTA BANDEIRAS - Ano 2021</t>
  </si>
  <si>
    <r>
      <t xml:space="preserve">Mai_Mar³ </t>
    </r>
    <r>
      <rPr>
        <b/>
        <sz val="11"/>
        <color theme="3"/>
        <rFont val="Calibri"/>
        <family val="2"/>
      </rPr>
      <t>⁴</t>
    </r>
  </si>
  <si>
    <r>
      <t xml:space="preserve">Jun_Abr </t>
    </r>
    <r>
      <rPr>
        <b/>
        <sz val="11"/>
        <color theme="3"/>
        <rFont val="Calibri"/>
        <family val="2"/>
      </rPr>
      <t>⁵ ⁶</t>
    </r>
  </si>
  <si>
    <t>⁵ Na competência de abril/2021, 3 agentes apresentaram inadimplências, são eles: HIDROPAN, CEJAMA, SULGIPE. Todos liquidaram sua inadimplência a tempo da liquidação.</t>
  </si>
  <si>
    <t>Liquidação de Bandeiras Tarifárias - ABRIL/21</t>
  </si>
  <si>
    <t>797758</t>
  </si>
  <si>
    <t>714232</t>
  </si>
  <si>
    <t>1055852</t>
  </si>
  <si>
    <t>⁶ Na competência de abril/2021, a CCEE reteu os créditos da CEA de R$ 449.706,67, conforme alínea i.c do Despacho nº 1.558/2021 para liquidar parcialmente sua inadimplência em aberto de R$ 2.015.899,36. O restante do saldo de R$1.706.675,84, sendo R$ 1.566.192,69 (Principal), R$ 47.264,15 (Multa), R$ 93.219,01 (Juros) foi liquidado no dia 10/06.</t>
  </si>
  <si>
    <t>⁷ Na competência de maio/2021, 4 agentes apresentaram inadimplências, são eles: CERFOX, COOPERMILA, CERGRAL e CERTREL. Os 3 primeiros liquidaram sua inadimplência a tempo da liquidação (06/07) e a CERTREL liquidou no dia 07/07 após a liquidação.</t>
  </si>
  <si>
    <t>Liquidação de Bandeiras Tarifárias - MAIO/21</t>
  </si>
  <si>
    <r>
      <t>Ago_Jun</t>
    </r>
    <r>
      <rPr>
        <b/>
        <sz val="11"/>
        <color theme="3"/>
        <rFont val="Calibri"/>
        <family val="2"/>
      </rPr>
      <t>⁸</t>
    </r>
  </si>
  <si>
    <t>⁸ Na competência de junho/2021, 3 agentes apresentaram inadimplências, são eles: CASTRO DIS, CERPRO e CERIPA. Os 2 primeiros liquidaram sua inadimplência a tempo da liquidação (04/08) e CERIPA no dia 05/08 após a liquidação. Além das inadimplências a JOAOCESA pagou por cheque, o qual não foi compensado a tempo.</t>
  </si>
  <si>
    <t>Liquidação de Bandeiras Tarifárias - JUNHO/21</t>
  </si>
  <si>
    <t xml:space="preserve">Gerência de Contas Setoriais - GCSE
</t>
  </si>
  <si>
    <t>Mariana Zucchi/ Vitor Giardini</t>
  </si>
  <si>
    <r>
      <t>Set_Jul</t>
    </r>
    <r>
      <rPr>
        <b/>
        <sz val="11"/>
        <color theme="3"/>
        <rFont val="Calibri"/>
        <family val="2"/>
      </rPr>
      <t>⁹</t>
    </r>
  </si>
  <si>
    <t>Liquidação de Bandeiras Tarifárias - JULHO/21</t>
  </si>
  <si>
    <t>⁹ Na competência de julho/2021, 2 agentes apresentaram inadimplências, são eles: CEMIRIM e CERTREL. A CERTREL liquidou a inadimplência no dia 10/09/2021, já a CEMIRIM não liquidou a inadimplência até o momento.</t>
  </si>
  <si>
    <r>
      <t>Out_Ago¹</t>
    </r>
    <r>
      <rPr>
        <b/>
        <sz val="11"/>
        <color theme="3"/>
        <rFont val="Calibri"/>
        <family val="2"/>
      </rPr>
      <t>⁰</t>
    </r>
  </si>
  <si>
    <t>¹⁰ Na competência de agosto/2021, 3 agentes apresentaram inadimplências, são eles: CEMIRIM, CERTREL e CELETRO. A CELETRO liquidou a inadimplência no dia 06/10/2021, já a CERTREL no dia 07/10/2021 após a liquidação e a CEMIRIM não liquidou sua inadimplência até o momento.</t>
  </si>
  <si>
    <t>Liquidação de Bandeiras Tarifárias - AGOSTO/21</t>
  </si>
  <si>
    <t>COOPERATIVA REGIONAL DE ENERGIA E DESENVOLVIMENTO IJUI LTDA</t>
  </si>
  <si>
    <t xml:space="preserve">ENERGISA AC </t>
  </si>
  <si>
    <t>CERILUZ DIST</t>
  </si>
  <si>
    <t>06.981.180/0001-16</t>
  </si>
  <si>
    <t>61.695.227/0001-93</t>
  </si>
  <si>
    <t>33.050.196/0001-88</t>
  </si>
  <si>
    <t>60.444.437/0001-46</t>
  </si>
  <si>
    <t>08.336.783/0001-90</t>
  </si>
  <si>
    <t>04.368.898/0001-06</t>
  </si>
  <si>
    <t>15.139.629/0001-94</t>
  </si>
  <si>
    <t>01.543.032/0001-04</t>
  </si>
  <si>
    <t>02.328.280/0001-97</t>
  </si>
  <si>
    <t>02.016.440/0001-62</t>
  </si>
  <si>
    <t>10.835.932/0001-08</t>
  </si>
  <si>
    <t>02.302.100/0001-06</t>
  </si>
  <si>
    <t>04.172.213/0001-51</t>
  </si>
  <si>
    <t>33.050.071/0001-58</t>
  </si>
  <si>
    <t>07.047.251/0001-70</t>
  </si>
  <si>
    <t>02.341.467/0001-20</t>
  </si>
  <si>
    <t>03.467.321/0001-99</t>
  </si>
  <si>
    <t>07.522.669/0001-92</t>
  </si>
  <si>
    <t>04.895.728/0001-80</t>
  </si>
  <si>
    <t>06.272.793/0001-84</t>
  </si>
  <si>
    <t>08.467.115/0001-00</t>
  </si>
  <si>
    <t>28.152.650/0001-71</t>
  </si>
  <si>
    <t>08.324.196/0001-81</t>
  </si>
  <si>
    <t>06.840.748/0001-89</t>
  </si>
  <si>
    <t>15.413.826/0001-50</t>
  </si>
  <si>
    <t>07.282.377/0001-20</t>
  </si>
  <si>
    <t>05.914.650/0001-66</t>
  </si>
  <si>
    <t>53.859.112/0001-69</t>
  </si>
  <si>
    <t>13.017.462/0001-63</t>
  </si>
  <si>
    <t>12.272.084/0001-00</t>
  </si>
  <si>
    <t>25.086.034/0001-71</t>
  </si>
  <si>
    <t>05.965.546/0001-09</t>
  </si>
  <si>
    <t>19.527.639/0001-58</t>
  </si>
  <si>
    <t>04.065.033/0001-70</t>
  </si>
  <si>
    <t>27.485.069/0001-09</t>
  </si>
  <si>
    <t>08.826.596/0001-95</t>
  </si>
  <si>
    <t>23.664.303/0001-04</t>
  </si>
  <si>
    <t>90.660.754/0001-60</t>
  </si>
  <si>
    <t>75.805.895/0001-30</t>
  </si>
  <si>
    <t>01.377.555/0001-10</t>
  </si>
  <si>
    <t>88.446.034/0001-55</t>
  </si>
  <si>
    <t>83.855.973/0001-30</t>
  </si>
  <si>
    <t>95.289.500/0001-00</t>
  </si>
  <si>
    <t>87.656.989/0001-74</t>
  </si>
  <si>
    <t>91.950.261/0001-28</t>
  </si>
  <si>
    <t>CRELUZ COOP</t>
  </si>
  <si>
    <t>CRELUZ - COOPERATIVA DE DISTRIBUICAO DE ENERGIA</t>
  </si>
  <si>
    <t>89.889.604/0001-44</t>
  </si>
  <si>
    <t>97.578.090/0001-34</t>
  </si>
  <si>
    <t>79.850.574/0001-09</t>
  </si>
  <si>
    <r>
      <t>Nov_Set</t>
    </r>
    <r>
      <rPr>
        <b/>
        <vertAlign val="superscript"/>
        <sz val="11"/>
        <color theme="3"/>
        <rFont val="Calibri"/>
        <family val="2"/>
        <scheme val="minor"/>
      </rPr>
      <t>11</t>
    </r>
  </si>
  <si>
    <t>Liquidação de Bandeiras Tarifárias - NOVEMBRO/21</t>
  </si>
  <si>
    <t>¹¹ Na competência de setembro/2021, 1 agente apresentou inadimplência, sendo ele: CEMIRIM. A CEMIRIM não liquidou sua inadimplência até o momento.</t>
  </si>
  <si>
    <t>Liquidação de Bandeiras Tarifárias - OUTUBRO/21</t>
  </si>
  <si>
    <t>Dez_Out¹²</t>
  </si>
  <si>
    <t>¹² Na competência de outubro/2021, 3 agentes apresentaram inadimplência, são eles: CEMIRIM, CERTREL e CEDRAP. A CEMIRIM realizou um pagamento parcial de R$ 783.990,05, já a CEDRAP liquidou sua inadimplência no dia 07/12/2021 e a CERTREL no dia 14/12/2021.</t>
  </si>
  <si>
    <t>Jan_Nov¹³</t>
  </si>
  <si>
    <t>Fev_Dez¹⁴</t>
  </si>
  <si>
    <t>¹³ Na competência de novembro/2021, 1 agente apresentou inadimplência, sendo ele: CEMIRIM. A CEMIRIM realizou um pagamento parcial de R$ 1.063.267,66.</t>
  </si>
  <si>
    <t>Liquidação de Bandeiras Tarifárias - DEZEMBRO/21</t>
  </si>
  <si>
    <t>NEOENERGIA DISTRIBUICAO BRASILIA S.A.</t>
  </si>
  <si>
    <t>¹⁴ Na competência de dezembro/2021, 3 agentes apresentaram inadimplência, são eles: HIDROPAN, CEMIRIM e CERTREL. A HIDROPAN liquidou sua inadimplência no dia 04/02/2022, a CEMIRIM realizou um pagamento parcial de R$ 1.093.305,66, já a CERTREL não liquidou até o momento.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</si>
</sst>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d/m/yy\ h:mm;@"/>
    <numFmt numFmtId="165" formatCode="#,##0.00;[Red]#,##0.00"/>
    <numFmt numFmtId="166" formatCode="00&quot;.&quot;000&quot;.&quot;###&quot;/&quot;####\-##"/>
    <numFmt numFmtId="167" formatCode="0_ ;[Red]\-0\ "/>
    <numFmt numFmtId="168" formatCode="0.0000000000000_ ;[Red]\-0.0000000000000\ "/>
    <numFmt numFmtId="169" formatCode="0.000%"/>
    <numFmt numFmtId="170" formatCode="_-* #,##0.000000000000_-;\-* #,##0.000000000000_-;_-* &quot;-&quot;??_-;_-@_-"/>
    <numFmt numFmtId="171" formatCode="0.0%"/>
  </numFmts>
  <fonts count="4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0"/>
      <name val="Calibri"/>
      <family val="2"/>
      <scheme val="minor"/>
    </font>
    <font>
      <sz val="16"/>
      <color rgb="FF005587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sz val="22"/>
      <color rgb="FF005587"/>
      <name val="Calibri"/>
      <family val="2"/>
      <scheme val="minor"/>
    </font>
    <font>
      <b/>
      <sz val="32"/>
      <color rgb="FF0E1840"/>
      <name val="Calibri"/>
      <family val="2"/>
      <scheme val="minor"/>
    </font>
    <font>
      <sz val="10"/>
      <name val="Calibri"/>
      <family val="2"/>
      <scheme val="minor"/>
    </font>
    <font>
      <b/>
      <sz val="2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rgb="FF08296C"/>
      <name val="Calibri"/>
      <family val="2"/>
      <scheme val="minor"/>
    </font>
    <font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.5"/>
      <color indexed="8"/>
      <name val="Calibri"/>
      <family val="2"/>
      <scheme val="minor"/>
    </font>
    <font>
      <b/>
      <sz val="10.5"/>
      <color rgb="FF0070C0"/>
      <name val="Calibri"/>
      <family val="2"/>
      <scheme val="minor"/>
    </font>
    <font>
      <b/>
      <sz val="10.5"/>
      <color indexed="10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Times New Roman"/>
      <family val="1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2"/>
      <color rgb="FF08296C"/>
      <name val="Calibri"/>
      <family val="2"/>
      <scheme val="minor"/>
    </font>
    <font>
      <sz val="12"/>
      <color theme="3"/>
      <name val="Calibri"/>
      <family val="2"/>
    </font>
    <font>
      <b/>
      <sz val="10"/>
      <color theme="0"/>
      <name val="Calibri"/>
      <family val="2"/>
      <scheme val="minor"/>
    </font>
    <font>
      <sz val="10"/>
      <color rgb="FF08296C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.5"/>
      <color theme="5" tint="-0.249977111117893"/>
      <name val="Calibri"/>
      <family val="2"/>
      <scheme val="minor"/>
    </font>
    <font>
      <b/>
      <sz val="10.5"/>
      <color theme="3" tint="0.39997558519241921"/>
      <name val="Calibri"/>
      <family val="2"/>
      <scheme val="minor"/>
    </font>
    <font>
      <b/>
      <sz val="11"/>
      <color theme="3"/>
      <name val="Calibri"/>
      <family val="2"/>
    </font>
    <font>
      <b/>
      <sz val="10.5"/>
      <color theme="4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vertAlign val="superscript"/>
      <sz val="11"/>
      <color theme="3"/>
      <name val="Calibri"/>
      <family val="2"/>
      <scheme val="minor"/>
    </font>
  </fonts>
  <fills count="19">
    <fill>
      <patternFill patternType="none"/>
    </fill>
    <fill>
      <patternFill patternType="gray125"/>
    </fill>
    <fill>
      <gradientFill>
        <stop position="0">
          <color theme="0"/>
        </stop>
        <stop position="1">
          <color rgb="FFFF0000"/>
        </stop>
      </gradientFill>
    </fill>
    <fill>
      <gradientFill>
        <stop position="0">
          <color theme="0"/>
        </stop>
        <stop position="1">
          <color rgb="FFFFC000"/>
        </stop>
      </gradientFill>
    </fill>
    <fill>
      <gradientFill>
        <stop position="0">
          <color theme="0"/>
        </stop>
        <stop position="1">
          <color rgb="FFFFFF00"/>
        </stop>
      </gradientFill>
    </fill>
    <fill>
      <gradientFill>
        <stop position="0">
          <color theme="0"/>
        </stop>
        <stop position="1">
          <color rgb="FF00B050"/>
        </stop>
      </gradientFill>
    </fill>
    <fill>
      <gradientFill>
        <stop position="0">
          <color theme="0"/>
        </stop>
        <stop position="1">
          <color rgb="FF92D050"/>
        </stop>
      </gradient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8296C"/>
        <bgColor indexed="64"/>
      </patternFill>
    </fill>
    <fill>
      <patternFill patternType="solid">
        <fgColor rgb="FFFFCB05"/>
        <bgColor indexed="64"/>
      </patternFill>
    </fill>
    <fill>
      <patternFill patternType="solid">
        <fgColor theme="4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</borders>
  <cellStyleXfs count="16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3" fontId="15" fillId="0" borderId="0" applyFont="0" applyFill="0" applyBorder="0" applyAlignment="0" applyProtection="0"/>
    <xf numFmtId="0" fontId="16" fillId="0" borderId="0"/>
    <xf numFmtId="43" fontId="15" fillId="0" borderId="0" applyFont="0" applyFill="0" applyBorder="0" applyAlignment="0" applyProtection="0"/>
    <xf numFmtId="0" fontId="15" fillId="0" borderId="0"/>
  </cellStyleXfs>
  <cellXfs count="229">
    <xf numFmtId="0" fontId="0" fillId="0" borderId="0" xfId="0"/>
    <xf numFmtId="0" fontId="0" fillId="0" borderId="1" xfId="0" applyBorder="1"/>
    <xf numFmtId="0" fontId="0" fillId="0" borderId="0" xfId="0" applyAlignment="1"/>
    <xf numFmtId="0" fontId="0" fillId="8" borderId="1" xfId="0" applyFill="1" applyBorder="1"/>
    <xf numFmtId="0" fontId="1" fillId="11" borderId="1" xfId="0" applyFont="1" applyFill="1" applyBorder="1"/>
    <xf numFmtId="0" fontId="2" fillId="10" borderId="2" xfId="0" applyFont="1" applyFill="1" applyBorder="1" applyAlignment="1"/>
    <xf numFmtId="0" fontId="2" fillId="10" borderId="3" xfId="0" applyFont="1" applyFill="1" applyBorder="1" applyAlignment="1"/>
    <xf numFmtId="0" fontId="2" fillId="10" borderId="4" xfId="0" applyFont="1" applyFill="1" applyBorder="1" applyAlignment="1"/>
    <xf numFmtId="0" fontId="7" fillId="0" borderId="0" xfId="1" applyFont="1" applyBorder="1" applyAlignment="1">
      <alignment horizontal="left" vertical="top"/>
    </xf>
    <xf numFmtId="0" fontId="7" fillId="0" borderId="0" xfId="1" applyFont="1" applyBorder="1" applyAlignment="1">
      <alignment horizontal="left" vertical="top" wrapText="1"/>
    </xf>
    <xf numFmtId="0" fontId="8" fillId="0" borderId="0" xfId="1" applyFont="1" applyBorder="1" applyAlignment="1">
      <alignment horizontal="left" vertical="top"/>
    </xf>
    <xf numFmtId="0" fontId="9" fillId="0" borderId="0" xfId="1" applyFont="1" applyBorder="1" applyAlignment="1">
      <alignment horizontal="left" vertical="top"/>
    </xf>
    <xf numFmtId="0" fontId="10" fillId="0" borderId="0" xfId="1" applyFont="1" applyBorder="1" applyAlignment="1">
      <alignment horizontal="left" vertical="top"/>
    </xf>
    <xf numFmtId="14" fontId="9" fillId="0" borderId="0" xfId="1" applyNumberFormat="1" applyFont="1" applyBorder="1" applyAlignment="1">
      <alignment horizontal="left" vertical="top"/>
    </xf>
    <xf numFmtId="0" fontId="8" fillId="0" borderId="0" xfId="1" applyFont="1" applyBorder="1" applyAlignment="1">
      <alignment horizontal="left" vertical="top" wrapText="1"/>
    </xf>
    <xf numFmtId="0" fontId="9" fillId="0" borderId="0" xfId="1" applyFont="1" applyBorder="1" applyAlignment="1">
      <alignment horizontal="left" vertical="top" wrapText="1"/>
    </xf>
    <xf numFmtId="0" fontId="10" fillId="0" borderId="0" xfId="1" applyFont="1" applyBorder="1" applyAlignment="1">
      <alignment horizontal="left" vertical="top" wrapText="1"/>
    </xf>
    <xf numFmtId="0" fontId="11" fillId="0" borderId="0" xfId="1" applyFont="1" applyBorder="1" applyAlignment="1">
      <alignment horizontal="left" vertical="top"/>
    </xf>
    <xf numFmtId="0" fontId="12" fillId="0" borderId="0" xfId="1" applyFont="1" applyBorder="1" applyAlignment="1">
      <alignment horizontal="left" vertical="top"/>
    </xf>
    <xf numFmtId="0" fontId="13" fillId="0" borderId="0" xfId="1" applyFont="1" applyBorder="1" applyAlignment="1">
      <alignment vertical="top"/>
    </xf>
    <xf numFmtId="0" fontId="13" fillId="0" borderId="0" xfId="1" applyFont="1" applyAlignment="1">
      <alignment vertical="top"/>
    </xf>
    <xf numFmtId="0" fontId="14" fillId="0" borderId="0" xfId="1" applyFont="1" applyAlignment="1">
      <alignment horizontal="center" vertical="top"/>
    </xf>
    <xf numFmtId="0" fontId="4" fillId="0" borderId="0" xfId="1" applyFont="1" applyBorder="1" applyAlignment="1">
      <alignment horizontal="right" vertical="top" wrapText="1"/>
    </xf>
    <xf numFmtId="0" fontId="13" fillId="0" borderId="0" xfId="1" applyFont="1" applyBorder="1" applyAlignment="1">
      <alignment horizontal="center" vertical="top" wrapText="1"/>
    </xf>
    <xf numFmtId="0" fontId="13" fillId="0" borderId="0" xfId="1" applyFont="1" applyAlignment="1">
      <alignment horizontal="center" vertical="top" wrapText="1"/>
    </xf>
    <xf numFmtId="0" fontId="7" fillId="0" borderId="14" xfId="1" applyFont="1" applyFill="1" applyBorder="1" applyAlignment="1">
      <alignment horizontal="center" vertical="top" wrapText="1"/>
    </xf>
    <xf numFmtId="0" fontId="7" fillId="0" borderId="22" xfId="1" applyFont="1" applyFill="1" applyBorder="1" applyAlignment="1">
      <alignment horizontal="center" vertical="top" wrapText="1"/>
    </xf>
    <xf numFmtId="0" fontId="7" fillId="0" borderId="23" xfId="1" applyFont="1" applyFill="1" applyBorder="1" applyAlignment="1">
      <alignment horizontal="center" vertical="top" wrapText="1"/>
    </xf>
    <xf numFmtId="0" fontId="7" fillId="0" borderId="21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center" vertical="top"/>
    </xf>
    <xf numFmtId="14" fontId="13" fillId="0" borderId="0" xfId="1" applyNumberFormat="1" applyFont="1" applyBorder="1" applyAlignment="1">
      <alignment vertical="top"/>
    </xf>
    <xf numFmtId="14" fontId="13" fillId="0" borderId="0" xfId="1" applyNumberFormat="1" applyFont="1" applyBorder="1" applyAlignment="1">
      <alignment horizontal="center" vertical="top"/>
    </xf>
    <xf numFmtId="0" fontId="13" fillId="0" borderId="0" xfId="1" applyFont="1" applyBorder="1" applyAlignment="1">
      <alignment horizontal="center" vertical="top"/>
    </xf>
    <xf numFmtId="0" fontId="0" fillId="0" borderId="0" xfId="0" applyAlignment="1">
      <alignment vertical="center"/>
    </xf>
    <xf numFmtId="20" fontId="0" fillId="0" borderId="0" xfId="0" applyNumberFormat="1"/>
    <xf numFmtId="43" fontId="0" fillId="0" borderId="0" xfId="12" applyFont="1"/>
    <xf numFmtId="4" fontId="0" fillId="0" borderId="0" xfId="0" applyNumberFormat="1"/>
    <xf numFmtId="43" fontId="0" fillId="0" borderId="0" xfId="0" applyNumberFormat="1"/>
    <xf numFmtId="4" fontId="17" fillId="0" borderId="0" xfId="0" applyNumberFormat="1" applyFont="1"/>
    <xf numFmtId="0" fontId="0" fillId="0" borderId="0" xfId="0" applyFill="1" applyBorder="1"/>
    <xf numFmtId="0" fontId="0" fillId="15" borderId="0" xfId="0" applyFill="1"/>
    <xf numFmtId="0" fontId="0" fillId="15" borderId="0" xfId="0" applyFill="1" applyAlignment="1">
      <alignment wrapText="1"/>
    </xf>
    <xf numFmtId="0" fontId="19" fillId="0" borderId="0" xfId="0" applyFont="1" applyAlignment="1">
      <alignment wrapText="1"/>
    </xf>
    <xf numFmtId="164" fontId="0" fillId="15" borderId="0" xfId="0" applyNumberFormat="1" applyFill="1"/>
    <xf numFmtId="0" fontId="20" fillId="0" borderId="0" xfId="0" applyFont="1"/>
    <xf numFmtId="0" fontId="20" fillId="0" borderId="0" xfId="0" applyFont="1" applyFill="1"/>
    <xf numFmtId="0" fontId="20" fillId="0" borderId="0" xfId="0" applyFont="1" applyAlignment="1">
      <alignment wrapText="1"/>
    </xf>
    <xf numFmtId="0" fontId="25" fillId="0" borderId="0" xfId="0" applyFont="1" applyAlignment="1">
      <alignment horizontal="center"/>
    </xf>
    <xf numFmtId="0" fontId="19" fillId="0" borderId="0" xfId="0" applyFont="1"/>
    <xf numFmtId="4" fontId="19" fillId="0" borderId="0" xfId="0" applyNumberFormat="1" applyFont="1"/>
    <xf numFmtId="43" fontId="20" fillId="0" borderId="0" xfId="0" applyNumberFormat="1" applyFont="1"/>
    <xf numFmtId="43" fontId="20" fillId="0" borderId="0" xfId="12" applyFont="1"/>
    <xf numFmtId="43" fontId="19" fillId="0" borderId="0" xfId="0" applyNumberFormat="1" applyFont="1"/>
    <xf numFmtId="0" fontId="27" fillId="0" borderId="0" xfId="0" applyFont="1"/>
    <xf numFmtId="43" fontId="20" fillId="0" borderId="0" xfId="12" applyFont="1" applyFill="1"/>
    <xf numFmtId="4" fontId="28" fillId="0" borderId="0" xfId="0" applyNumberFormat="1" applyFont="1"/>
    <xf numFmtId="43" fontId="7" fillId="15" borderId="0" xfId="12" applyFont="1" applyFill="1" applyBorder="1" applyAlignment="1">
      <alignment horizontal="center" vertical="center"/>
    </xf>
    <xf numFmtId="43" fontId="7" fillId="15" borderId="0" xfId="14" applyFont="1" applyFill="1" applyBorder="1" applyAlignment="1">
      <alignment horizontal="left" vertical="center" wrapText="1"/>
    </xf>
    <xf numFmtId="0" fontId="20" fillId="0" borderId="0" xfId="0" applyFont="1" applyBorder="1"/>
    <xf numFmtId="0" fontId="29" fillId="0" borderId="30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40" fontId="21" fillId="16" borderId="1" xfId="0" applyNumberFormat="1" applyFont="1" applyFill="1" applyBorder="1" applyAlignment="1">
      <alignment horizontal="centerContinuous" vertical="center"/>
    </xf>
    <xf numFmtId="40" fontId="33" fillId="16" borderId="1" xfId="0" applyNumberFormat="1" applyFont="1" applyFill="1" applyBorder="1" applyAlignment="1">
      <alignment horizontal="centerContinuous" vertical="center"/>
    </xf>
    <xf numFmtId="43" fontId="22" fillId="15" borderId="1" xfId="14" applyFont="1" applyFill="1" applyBorder="1" applyAlignment="1">
      <alignment horizontal="center" vertical="center" wrapText="1"/>
    </xf>
    <xf numFmtId="4" fontId="22" fillId="15" borderId="1" xfId="0" applyNumberFormat="1" applyFont="1" applyFill="1" applyBorder="1" applyAlignment="1">
      <alignment horizontal="center" vertical="center"/>
    </xf>
    <xf numFmtId="10" fontId="22" fillId="15" borderId="1" xfId="0" applyNumberFormat="1" applyFont="1" applyFill="1" applyBorder="1" applyAlignment="1">
      <alignment horizontal="center" vertical="center"/>
    </xf>
    <xf numFmtId="1" fontId="22" fillId="15" borderId="1" xfId="0" applyNumberFormat="1" applyFont="1" applyFill="1" applyBorder="1" applyAlignment="1">
      <alignment horizontal="center" vertical="center"/>
    </xf>
    <xf numFmtId="43" fontId="23" fillId="15" borderId="1" xfId="14" applyFont="1" applyFill="1" applyBorder="1" applyAlignment="1">
      <alignment horizontal="center" vertical="center" wrapText="1"/>
    </xf>
    <xf numFmtId="165" fontId="23" fillId="15" borderId="1" xfId="0" applyNumberFormat="1" applyFont="1" applyFill="1" applyBorder="1" applyAlignment="1">
      <alignment horizontal="center" vertical="center"/>
    </xf>
    <xf numFmtId="10" fontId="23" fillId="15" borderId="1" xfId="0" applyNumberFormat="1" applyFont="1" applyFill="1" applyBorder="1" applyAlignment="1">
      <alignment horizontal="center" vertical="center"/>
    </xf>
    <xf numFmtId="1" fontId="23" fillId="15" borderId="1" xfId="0" applyNumberFormat="1" applyFont="1" applyFill="1" applyBorder="1" applyAlignment="1">
      <alignment horizontal="center" vertical="center"/>
    </xf>
    <xf numFmtId="43" fontId="24" fillId="15" borderId="1" xfId="14" applyFont="1" applyFill="1" applyBorder="1" applyAlignment="1">
      <alignment horizontal="center" vertical="center"/>
    </xf>
    <xf numFmtId="4" fontId="24" fillId="15" borderId="1" xfId="0" applyNumberFormat="1" applyFont="1" applyFill="1" applyBorder="1" applyAlignment="1">
      <alignment horizontal="center" vertical="center"/>
    </xf>
    <xf numFmtId="10" fontId="24" fillId="15" borderId="1" xfId="0" applyNumberFormat="1" applyFont="1" applyFill="1" applyBorder="1" applyAlignment="1">
      <alignment horizontal="center" vertical="center"/>
    </xf>
    <xf numFmtId="1" fontId="24" fillId="15" borderId="1" xfId="0" applyNumberFormat="1" applyFont="1" applyFill="1" applyBorder="1" applyAlignment="1">
      <alignment horizontal="center" vertical="center"/>
    </xf>
    <xf numFmtId="43" fontId="26" fillId="0" borderId="1" xfId="14" applyNumberFormat="1" applyFont="1" applyFill="1" applyBorder="1" applyAlignment="1">
      <alignment horizontal="center" vertical="center"/>
    </xf>
    <xf numFmtId="40" fontId="33" fillId="16" borderId="1" xfId="0" applyNumberFormat="1" applyFont="1" applyFill="1" applyBorder="1" applyAlignment="1">
      <alignment horizontal="center" vertical="center" wrapText="1"/>
    </xf>
    <xf numFmtId="40" fontId="30" fillId="16" borderId="1" xfId="0" applyNumberFormat="1" applyFont="1" applyFill="1" applyBorder="1" applyAlignment="1">
      <alignment horizontal="center" vertical="center"/>
    </xf>
    <xf numFmtId="40" fontId="30" fillId="16" borderId="1" xfId="0" applyNumberFormat="1" applyFont="1" applyFill="1" applyBorder="1" applyAlignment="1">
      <alignment horizontal="center" vertical="center" wrapText="1"/>
    </xf>
    <xf numFmtId="166" fontId="34" fillId="0" borderId="1" xfId="0" applyNumberFormat="1" applyFont="1" applyFill="1" applyBorder="1" applyAlignment="1">
      <alignment horizontal="center" vertical="center"/>
    </xf>
    <xf numFmtId="40" fontId="34" fillId="0" borderId="1" xfId="0" applyNumberFormat="1" applyFont="1" applyFill="1" applyBorder="1" applyAlignment="1">
      <alignment horizontal="center" vertical="center"/>
    </xf>
    <xf numFmtId="167" fontId="34" fillId="0" borderId="1" xfId="0" applyNumberFormat="1" applyFont="1" applyFill="1" applyBorder="1" applyAlignment="1">
      <alignment horizontal="center" vertical="center" wrapText="1"/>
    </xf>
    <xf numFmtId="43" fontId="34" fillId="0" borderId="1" xfId="14" applyFont="1" applyFill="1" applyBorder="1" applyAlignment="1">
      <alignment horizontal="center" vertical="center"/>
    </xf>
    <xf numFmtId="43" fontId="34" fillId="0" borderId="1" xfId="12" applyFont="1" applyFill="1" applyBorder="1" applyAlignment="1">
      <alignment horizontal="center" vertical="center"/>
    </xf>
    <xf numFmtId="40" fontId="33" fillId="16" borderId="1" xfId="0" applyNumberFormat="1" applyFont="1" applyFill="1" applyBorder="1" applyAlignment="1">
      <alignment vertical="center"/>
    </xf>
    <xf numFmtId="4" fontId="30" fillId="16" borderId="1" xfId="14" applyNumberFormat="1" applyFont="1" applyFill="1" applyBorder="1" applyAlignment="1">
      <alignment horizontal="center" vertical="center"/>
    </xf>
    <xf numFmtId="4" fontId="35" fillId="16" borderId="1" xfId="14" applyNumberFormat="1" applyFont="1" applyFill="1" applyBorder="1" applyAlignment="1">
      <alignment horizontal="center" vertical="center"/>
    </xf>
    <xf numFmtId="168" fontId="34" fillId="0" borderId="1" xfId="0" applyNumberFormat="1" applyFont="1" applyFill="1" applyBorder="1" applyAlignment="1">
      <alignment horizontal="center" vertical="center" wrapText="1"/>
    </xf>
    <xf numFmtId="0" fontId="32" fillId="0" borderId="0" xfId="0" applyFont="1" applyFill="1" applyBorder="1"/>
    <xf numFmtId="16" fontId="29" fillId="0" borderId="1" xfId="0" quotePrefix="1" applyNumberFormat="1" applyFont="1" applyFill="1" applyBorder="1" applyAlignment="1">
      <alignment horizontal="center" vertical="center"/>
    </xf>
    <xf numFmtId="43" fontId="29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43" fontId="29" fillId="17" borderId="1" xfId="12" applyFont="1" applyFill="1" applyBorder="1" applyAlignment="1">
      <alignment horizontal="right" vertical="center"/>
    </xf>
    <xf numFmtId="10" fontId="29" fillId="0" borderId="1" xfId="0" applyNumberFormat="1" applyFont="1" applyFill="1" applyBorder="1" applyAlignment="1">
      <alignment horizontal="center" vertical="center"/>
    </xf>
    <xf numFmtId="43" fontId="37" fillId="18" borderId="1" xfId="14" applyFont="1" applyFill="1" applyBorder="1" applyAlignment="1">
      <alignment horizontal="center" vertical="center"/>
    </xf>
    <xf numFmtId="165" fontId="37" fillId="18" borderId="1" xfId="0" applyNumberFormat="1" applyFont="1" applyFill="1" applyBorder="1" applyAlignment="1">
      <alignment horizontal="center" vertical="center"/>
    </xf>
    <xf numFmtId="1" fontId="37" fillId="18" borderId="1" xfId="0" applyNumberFormat="1" applyFont="1" applyFill="1" applyBorder="1" applyAlignment="1">
      <alignment horizontal="center" vertical="center"/>
    </xf>
    <xf numFmtId="10" fontId="37" fillId="18" borderId="1" xfId="0" applyNumberFormat="1" applyFont="1" applyFill="1" applyBorder="1" applyAlignment="1">
      <alignment horizontal="center" vertical="center"/>
    </xf>
    <xf numFmtId="43" fontId="36" fillId="8" borderId="1" xfId="14" applyFont="1" applyFill="1" applyBorder="1" applyAlignment="1">
      <alignment horizontal="center" vertical="center"/>
    </xf>
    <xf numFmtId="165" fontId="36" fillId="8" borderId="1" xfId="0" applyNumberFormat="1" applyFont="1" applyFill="1" applyBorder="1" applyAlignment="1">
      <alignment horizontal="center" vertical="center"/>
    </xf>
    <xf numFmtId="1" fontId="36" fillId="8" borderId="1" xfId="0" applyNumberFormat="1" applyFont="1" applyFill="1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0" fillId="0" borderId="27" xfId="0" applyBorder="1"/>
    <xf numFmtId="4" fontId="29" fillId="17" borderId="1" xfId="0" applyNumberFormat="1" applyFont="1" applyFill="1" applyBorder="1" applyAlignment="1">
      <alignment horizontal="right" vertical="center"/>
    </xf>
    <xf numFmtId="3" fontId="29" fillId="0" borderId="1" xfId="0" applyNumberFormat="1" applyFont="1" applyFill="1" applyBorder="1" applyAlignment="1">
      <alignment horizontal="center" vertical="center"/>
    </xf>
    <xf numFmtId="0" fontId="29" fillId="0" borderId="26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3" fontId="29" fillId="0" borderId="0" xfId="0" applyNumberFormat="1" applyFont="1" applyFill="1" applyBorder="1" applyAlignment="1">
      <alignment horizontal="center" vertical="center"/>
    </xf>
    <xf numFmtId="43" fontId="29" fillId="0" borderId="0" xfId="0" applyNumberFormat="1" applyFont="1" applyFill="1" applyBorder="1" applyAlignment="1">
      <alignment horizontal="center" vertical="center"/>
    </xf>
    <xf numFmtId="16" fontId="29" fillId="0" borderId="0" xfId="0" quotePrefix="1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0" fontId="29" fillId="0" borderId="0" xfId="0" applyNumberFormat="1" applyFont="1" applyFill="1" applyBorder="1" applyAlignment="1">
      <alignment horizontal="center" vertical="center"/>
    </xf>
    <xf numFmtId="43" fontId="29" fillId="0" borderId="0" xfId="12" applyFont="1" applyFill="1" applyBorder="1" applyAlignment="1">
      <alignment horizontal="right" vertical="center"/>
    </xf>
    <xf numFmtId="0" fontId="29" fillId="0" borderId="26" xfId="0" applyFont="1" applyFill="1" applyBorder="1" applyAlignment="1">
      <alignment horizontal="left" vertical="center"/>
    </xf>
    <xf numFmtId="4" fontId="29" fillId="0" borderId="0" xfId="0" applyNumberFormat="1" applyFont="1" applyFill="1" applyBorder="1" applyAlignment="1">
      <alignment vertical="center"/>
    </xf>
    <xf numFmtId="0" fontId="0" fillId="0" borderId="0" xfId="0" applyBorder="1"/>
    <xf numFmtId="0" fontId="29" fillId="0" borderId="0" xfId="0" applyFont="1" applyFill="1" applyBorder="1" applyAlignment="1">
      <alignment vertical="center" wrapText="1"/>
    </xf>
    <xf numFmtId="169" fontId="24" fillId="15" borderId="1" xfId="0" applyNumberFormat="1" applyFont="1" applyFill="1" applyBorder="1" applyAlignment="1">
      <alignment horizontal="center" vertical="center"/>
    </xf>
    <xf numFmtId="169" fontId="23" fillId="15" borderId="1" xfId="0" applyNumberFormat="1" applyFont="1" applyFill="1" applyBorder="1" applyAlignment="1">
      <alignment horizontal="center" vertical="center"/>
    </xf>
    <xf numFmtId="16" fontId="29" fillId="0" borderId="1" xfId="12" quotePrefix="1" applyNumberFormat="1" applyFont="1" applyFill="1" applyBorder="1" applyAlignment="1">
      <alignment horizontal="center" vertical="center"/>
    </xf>
    <xf numFmtId="170" fontId="20" fillId="0" borderId="0" xfId="12" applyNumberFormat="1" applyFont="1" applyFill="1"/>
    <xf numFmtId="0" fontId="1" fillId="0" borderId="0" xfId="0" applyFont="1" applyFill="1" applyBorder="1" applyAlignment="1">
      <alignment horizontal="right"/>
    </xf>
    <xf numFmtId="0" fontId="38" fillId="0" borderId="0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/>
    <xf numFmtId="4" fontId="20" fillId="0" borderId="0" xfId="0" applyNumberFormat="1" applyFont="1"/>
    <xf numFmtId="43" fontId="23" fillId="15" borderId="1" xfId="14" applyFont="1" applyFill="1" applyBorder="1" applyAlignment="1">
      <alignment horizontal="center" vertical="center"/>
    </xf>
    <xf numFmtId="171" fontId="24" fillId="15" borderId="1" xfId="0" applyNumberFormat="1" applyFont="1" applyFill="1" applyBorder="1" applyAlignment="1">
      <alignment horizontal="center" vertical="center"/>
    </xf>
    <xf numFmtId="4" fontId="20" fillId="0" borderId="0" xfId="0" applyNumberFormat="1" applyFont="1" applyAlignment="1">
      <alignment wrapText="1"/>
    </xf>
    <xf numFmtId="4" fontId="24" fillId="15" borderId="38" xfId="0" applyNumberFormat="1" applyFont="1" applyFill="1" applyBorder="1" applyAlignment="1">
      <alignment horizontal="center" vertical="center"/>
    </xf>
    <xf numFmtId="165" fontId="39" fillId="18" borderId="39" xfId="0" applyNumberFormat="1" applyFont="1" applyFill="1" applyBorder="1" applyAlignment="1">
      <alignment horizontal="center" vertical="center"/>
    </xf>
    <xf numFmtId="165" fontId="23" fillId="15" borderId="39" xfId="0" applyNumberFormat="1" applyFont="1" applyFill="1" applyBorder="1" applyAlignment="1">
      <alignment horizontal="center" vertical="center"/>
    </xf>
    <xf numFmtId="43" fontId="22" fillId="15" borderId="40" xfId="14" applyFont="1" applyFill="1" applyBorder="1" applyAlignment="1">
      <alignment horizontal="center" vertical="center" wrapText="1"/>
    </xf>
    <xf numFmtId="4" fontId="22" fillId="15" borderId="41" xfId="0" applyNumberFormat="1" applyFont="1" applyFill="1" applyBorder="1" applyAlignment="1">
      <alignment horizontal="center" vertical="center"/>
    </xf>
    <xf numFmtId="10" fontId="22" fillId="15" borderId="41" xfId="0" applyNumberFormat="1" applyFont="1" applyFill="1" applyBorder="1" applyAlignment="1">
      <alignment horizontal="center" vertical="center"/>
    </xf>
    <xf numFmtId="1" fontId="22" fillId="15" borderId="42" xfId="0" applyNumberFormat="1" applyFont="1" applyFill="1" applyBorder="1" applyAlignment="1">
      <alignment horizontal="center" vertical="center"/>
    </xf>
    <xf numFmtId="43" fontId="39" fillId="18" borderId="43" xfId="14" applyFont="1" applyFill="1" applyBorder="1" applyAlignment="1">
      <alignment horizontal="center" vertical="center"/>
    </xf>
    <xf numFmtId="1" fontId="39" fillId="18" borderId="39" xfId="0" applyNumberFormat="1" applyFont="1" applyFill="1" applyBorder="1" applyAlignment="1">
      <alignment horizontal="center" vertical="center"/>
    </xf>
    <xf numFmtId="1" fontId="39" fillId="18" borderId="44" xfId="0" applyNumberFormat="1" applyFont="1" applyFill="1" applyBorder="1" applyAlignment="1">
      <alignment horizontal="center" vertical="center"/>
    </xf>
    <xf numFmtId="43" fontId="40" fillId="15" borderId="43" xfId="14" applyFont="1" applyFill="1" applyBorder="1" applyAlignment="1">
      <alignment horizontal="center" vertical="center"/>
    </xf>
    <xf numFmtId="10" fontId="23" fillId="15" borderId="39" xfId="0" applyNumberFormat="1" applyFont="1" applyFill="1" applyBorder="1" applyAlignment="1">
      <alignment horizontal="center" vertical="center"/>
    </xf>
    <xf numFmtId="1" fontId="23" fillId="15" borderId="44" xfId="0" applyNumberFormat="1" applyFont="1" applyFill="1" applyBorder="1" applyAlignment="1">
      <alignment horizontal="center" vertical="center"/>
    </xf>
    <xf numFmtId="43" fontId="24" fillId="15" borderId="45" xfId="14" applyFont="1" applyFill="1" applyBorder="1" applyAlignment="1">
      <alignment horizontal="center" vertical="center"/>
    </xf>
    <xf numFmtId="10" fontId="24" fillId="15" borderId="38" xfId="0" applyNumberFormat="1" applyFont="1" applyFill="1" applyBorder="1" applyAlignment="1">
      <alignment horizontal="center" vertical="center"/>
    </xf>
    <xf numFmtId="1" fontId="24" fillId="15" borderId="46" xfId="0" applyNumberFormat="1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27" xfId="0" applyFont="1" applyFill="1" applyBorder="1" applyAlignment="1">
      <alignment horizontal="left" vertical="center" wrapText="1"/>
    </xf>
    <xf numFmtId="0" fontId="30" fillId="16" borderId="2" xfId="0" applyFont="1" applyFill="1" applyBorder="1" applyAlignment="1">
      <alignment horizontal="center" vertical="center" wrapText="1"/>
    </xf>
    <xf numFmtId="0" fontId="30" fillId="16" borderId="3" xfId="0" applyFont="1" applyFill="1" applyBorder="1" applyAlignment="1">
      <alignment horizontal="center" vertical="center" wrapText="1"/>
    </xf>
    <xf numFmtId="0" fontId="30" fillId="16" borderId="4" xfId="0" applyFont="1" applyFill="1" applyBorder="1" applyAlignment="1">
      <alignment horizontal="center" vertical="center" wrapText="1"/>
    </xf>
    <xf numFmtId="43" fontId="19" fillId="0" borderId="0" xfId="12" applyFont="1"/>
    <xf numFmtId="0" fontId="1" fillId="0" borderId="36" xfId="0" applyFont="1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0" fillId="0" borderId="25" xfId="0" applyBorder="1"/>
    <xf numFmtId="0" fontId="0" fillId="0" borderId="26" xfId="0" applyBorder="1"/>
    <xf numFmtId="0" fontId="0" fillId="13" borderId="1" xfId="0" applyFill="1" applyBorder="1" applyAlignment="1">
      <alignment wrapText="1"/>
    </xf>
    <xf numFmtId="0" fontId="0" fillId="13" borderId="1" xfId="0" applyFill="1" applyBorder="1"/>
    <xf numFmtId="0" fontId="0" fillId="0" borderId="1" xfId="0" applyBorder="1"/>
    <xf numFmtId="0" fontId="1" fillId="11" borderId="1" xfId="0" applyFont="1" applyFill="1" applyBorder="1"/>
    <xf numFmtId="0" fontId="0" fillId="4" borderId="10" xfId="0" applyFont="1" applyFill="1" applyBorder="1" applyAlignment="1">
      <alignment vertical="top" wrapText="1"/>
    </xf>
    <xf numFmtId="0" fontId="0" fillId="4" borderId="0" xfId="0" applyFont="1" applyFill="1" applyBorder="1" applyAlignment="1">
      <alignment vertical="top" wrapText="1"/>
    </xf>
    <xf numFmtId="0" fontId="0" fillId="4" borderId="11" xfId="0" applyFont="1" applyFill="1" applyBorder="1" applyAlignment="1">
      <alignment vertical="top" wrapText="1"/>
    </xf>
    <xf numFmtId="0" fontId="0" fillId="5" borderId="10" xfId="0" applyFont="1" applyFill="1" applyBorder="1" applyAlignment="1">
      <alignment vertical="top" wrapText="1"/>
    </xf>
    <xf numFmtId="0" fontId="0" fillId="5" borderId="0" xfId="0" applyFont="1" applyFill="1" applyBorder="1" applyAlignment="1">
      <alignment vertical="top" wrapText="1"/>
    </xf>
    <xf numFmtId="0" fontId="0" fillId="5" borderId="11" xfId="0" applyFont="1" applyFill="1" applyBorder="1" applyAlignment="1">
      <alignment vertical="top" wrapText="1"/>
    </xf>
    <xf numFmtId="0" fontId="0" fillId="6" borderId="12" xfId="0" applyFont="1" applyFill="1" applyBorder="1" applyAlignment="1">
      <alignment vertical="top" wrapText="1"/>
    </xf>
    <xf numFmtId="0" fontId="0" fillId="6" borderId="5" xfId="0" applyFont="1" applyFill="1" applyBorder="1" applyAlignment="1">
      <alignment vertical="top" wrapText="1"/>
    </xf>
    <xf numFmtId="0" fontId="0" fillId="6" borderId="13" xfId="0" applyFont="1" applyFill="1" applyBorder="1" applyAlignment="1">
      <alignment vertical="top" wrapText="1"/>
    </xf>
    <xf numFmtId="0" fontId="1" fillId="9" borderId="1" xfId="0" applyFont="1" applyFill="1" applyBorder="1" applyAlignment="1">
      <alignment horizontal="left" vertical="center"/>
    </xf>
    <xf numFmtId="0" fontId="1" fillId="9" borderId="1" xfId="0" applyFont="1" applyFill="1" applyBorder="1"/>
    <xf numFmtId="0" fontId="0" fillId="3" borderId="10" xfId="0" applyFont="1" applyFill="1" applyBorder="1" applyAlignment="1">
      <alignment vertical="top" wrapText="1"/>
    </xf>
    <xf numFmtId="0" fontId="0" fillId="3" borderId="0" xfId="0" applyFont="1" applyFill="1" applyBorder="1" applyAlignment="1">
      <alignment vertical="top" wrapText="1"/>
    </xf>
    <xf numFmtId="0" fontId="0" fillId="3" borderId="11" xfId="0" applyFont="1" applyFill="1" applyBorder="1" applyAlignment="1">
      <alignment vertical="top" wrapText="1"/>
    </xf>
    <xf numFmtId="0" fontId="2" fillId="14" borderId="1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0" fillId="7" borderId="7" xfId="0" applyFont="1" applyFill="1" applyBorder="1" applyAlignment="1">
      <alignment vertical="top" wrapText="1"/>
    </xf>
    <xf numFmtId="0" fontId="0" fillId="7" borderId="8" xfId="0" applyFont="1" applyFill="1" applyBorder="1" applyAlignment="1">
      <alignment vertical="top" wrapText="1"/>
    </xf>
    <xf numFmtId="0" fontId="0" fillId="7" borderId="9" xfId="0" applyFont="1" applyFill="1" applyBorder="1" applyAlignment="1">
      <alignment vertical="top" wrapText="1"/>
    </xf>
    <xf numFmtId="0" fontId="0" fillId="7" borderId="10" xfId="0" applyFont="1" applyFill="1" applyBorder="1" applyAlignment="1">
      <alignment vertical="top" wrapText="1"/>
    </xf>
    <xf numFmtId="0" fontId="0" fillId="7" borderId="0" xfId="0" applyFont="1" applyFill="1" applyBorder="1" applyAlignment="1">
      <alignment vertical="top" wrapText="1"/>
    </xf>
    <xf numFmtId="0" fontId="0" fillId="7" borderId="11" xfId="0" applyFont="1" applyFill="1" applyBorder="1" applyAlignment="1">
      <alignment vertical="top" wrapText="1"/>
    </xf>
    <xf numFmtId="0" fontId="0" fillId="2" borderId="10" xfId="0" applyFont="1" applyFill="1" applyBorder="1" applyAlignment="1">
      <alignment vertical="top" wrapText="1"/>
    </xf>
    <xf numFmtId="0" fontId="0" fillId="2" borderId="0" xfId="0" applyFont="1" applyFill="1" applyBorder="1" applyAlignment="1">
      <alignment vertical="top" wrapText="1"/>
    </xf>
    <xf numFmtId="0" fontId="0" fillId="2" borderId="11" xfId="0" applyFont="1" applyFill="1" applyBorder="1" applyAlignment="1">
      <alignment vertical="top" wrapText="1"/>
    </xf>
    <xf numFmtId="0" fontId="7" fillId="0" borderId="0" xfId="1" applyFont="1" applyFill="1" applyBorder="1" applyAlignment="1">
      <alignment horizontal="center" vertical="center" wrapText="1"/>
    </xf>
    <xf numFmtId="0" fontId="13" fillId="0" borderId="0" xfId="1" applyFont="1" applyBorder="1" applyAlignment="1">
      <alignment horizontal="left" vertical="top"/>
    </xf>
    <xf numFmtId="0" fontId="7" fillId="0" borderId="0" xfId="1" applyFont="1" applyBorder="1" applyAlignment="1">
      <alignment horizontal="center" vertical="top"/>
    </xf>
    <xf numFmtId="0" fontId="13" fillId="0" borderId="18" xfId="1" applyFont="1" applyBorder="1" applyAlignment="1">
      <alignment horizontal="left" vertical="top" wrapText="1"/>
    </xf>
    <xf numFmtId="0" fontId="13" fillId="0" borderId="16" xfId="1" applyFont="1" applyBorder="1" applyAlignment="1">
      <alignment horizontal="left" vertical="top" wrapText="1"/>
    </xf>
    <xf numFmtId="14" fontId="13" fillId="0" borderId="18" xfId="1" applyNumberFormat="1" applyFont="1" applyBorder="1" applyAlignment="1">
      <alignment horizontal="left" vertical="top" wrapText="1"/>
    </xf>
    <xf numFmtId="0" fontId="13" fillId="0" borderId="20" xfId="1" applyFont="1" applyBorder="1" applyAlignment="1">
      <alignment horizontal="left" vertical="top" wrapText="1"/>
    </xf>
    <xf numFmtId="0" fontId="13" fillId="0" borderId="17" xfId="1" applyFont="1" applyBorder="1" applyAlignment="1">
      <alignment horizontal="left" vertical="top" wrapText="1"/>
    </xf>
    <xf numFmtId="0" fontId="13" fillId="0" borderId="17" xfId="1" applyFont="1" applyBorder="1" applyAlignment="1">
      <alignment horizontal="left" vertical="top"/>
    </xf>
    <xf numFmtId="0" fontId="13" fillId="0" borderId="19" xfId="1" applyFont="1" applyBorder="1" applyAlignment="1">
      <alignment horizontal="left" vertical="top"/>
    </xf>
    <xf numFmtId="0" fontId="13" fillId="0" borderId="15" xfId="1" applyFont="1" applyBorder="1" applyAlignment="1">
      <alignment horizontal="left" vertical="top"/>
    </xf>
    <xf numFmtId="0" fontId="30" fillId="16" borderId="6" xfId="0" applyFont="1" applyFill="1" applyBorder="1" applyAlignment="1">
      <alignment horizontal="center" vertical="center" wrapText="1"/>
    </xf>
    <xf numFmtId="0" fontId="30" fillId="16" borderId="29" xfId="0" applyFont="1" applyFill="1" applyBorder="1" applyAlignment="1">
      <alignment horizontal="center" vertical="center" wrapText="1"/>
    </xf>
    <xf numFmtId="0" fontId="38" fillId="0" borderId="26" xfId="0" applyFont="1" applyFill="1" applyBorder="1" applyAlignment="1">
      <alignment horizontal="left" vertical="center" wrapText="1"/>
    </xf>
    <xf numFmtId="0" fontId="38" fillId="0" borderId="0" xfId="0" applyFont="1" applyFill="1" applyBorder="1" applyAlignment="1">
      <alignment horizontal="left" vertical="center" wrapText="1"/>
    </xf>
    <xf numFmtId="0" fontId="38" fillId="0" borderId="27" xfId="0" applyFont="1" applyFill="1" applyBorder="1" applyAlignment="1">
      <alignment horizontal="left" vertical="center" wrapText="1"/>
    </xf>
    <xf numFmtId="0" fontId="31" fillId="0" borderId="36" xfId="0" applyFont="1" applyFill="1" applyBorder="1" applyAlignment="1">
      <alignment horizontal="center" vertical="center"/>
    </xf>
    <xf numFmtId="0" fontId="31" fillId="0" borderId="24" xfId="0" applyFont="1" applyFill="1" applyBorder="1" applyAlignment="1">
      <alignment horizontal="center" vertical="center"/>
    </xf>
    <xf numFmtId="0" fontId="31" fillId="0" borderId="25" xfId="0" applyFont="1" applyFill="1" applyBorder="1" applyAlignment="1">
      <alignment horizontal="center" vertical="center"/>
    </xf>
    <xf numFmtId="0" fontId="31" fillId="0" borderId="26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27" xfId="0" applyFont="1" applyFill="1" applyBorder="1" applyAlignment="1">
      <alignment horizontal="center" vertical="center"/>
    </xf>
    <xf numFmtId="0" fontId="31" fillId="0" borderId="37" xfId="0" applyFont="1" applyFill="1" applyBorder="1" applyAlignment="1">
      <alignment horizontal="center" vertical="center"/>
    </xf>
    <xf numFmtId="0" fontId="31" fillId="0" borderId="31" xfId="0" applyFont="1" applyFill="1" applyBorder="1" applyAlignment="1">
      <alignment horizontal="center" vertical="center"/>
    </xf>
    <xf numFmtId="0" fontId="31" fillId="0" borderId="32" xfId="0" applyFont="1" applyFill="1" applyBorder="1" applyAlignment="1">
      <alignment horizontal="center" vertical="center"/>
    </xf>
    <xf numFmtId="0" fontId="30" fillId="16" borderId="2" xfId="0" applyFont="1" applyFill="1" applyBorder="1" applyAlignment="1">
      <alignment horizontal="center" vertical="center" wrapText="1"/>
    </xf>
    <xf numFmtId="0" fontId="30" fillId="16" borderId="3" xfId="0" applyFont="1" applyFill="1" applyBorder="1" applyAlignment="1">
      <alignment horizontal="center" vertical="center" wrapText="1"/>
    </xf>
    <xf numFmtId="0" fontId="30" fillId="16" borderId="4" xfId="0" applyFont="1" applyFill="1" applyBorder="1" applyAlignment="1">
      <alignment horizontal="center" vertical="center" wrapText="1"/>
    </xf>
    <xf numFmtId="0" fontId="30" fillId="16" borderId="28" xfId="0" applyFont="1" applyFill="1" applyBorder="1" applyAlignment="1">
      <alignment horizontal="center" vertical="center" wrapText="1"/>
    </xf>
    <xf numFmtId="0" fontId="30" fillId="16" borderId="33" xfId="0" applyFont="1" applyFill="1" applyBorder="1" applyAlignment="1">
      <alignment horizontal="center" vertical="center" wrapText="1"/>
    </xf>
    <xf numFmtId="0" fontId="30" fillId="16" borderId="34" xfId="0" applyFont="1" applyFill="1" applyBorder="1" applyAlignment="1">
      <alignment horizontal="center" vertical="center" wrapText="1"/>
    </xf>
    <xf numFmtId="0" fontId="30" fillId="16" borderId="35" xfId="0" applyFont="1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/>
    </xf>
    <xf numFmtId="0" fontId="38" fillId="0" borderId="37" xfId="0" applyFont="1" applyFill="1" applyBorder="1" applyAlignment="1">
      <alignment horizontal="left" vertical="center" wrapText="1"/>
    </xf>
    <xf numFmtId="0" fontId="38" fillId="0" borderId="31" xfId="0" applyFont="1" applyFill="1" applyBorder="1" applyAlignment="1">
      <alignment horizontal="left" vertical="center" wrapText="1"/>
    </xf>
    <xf numFmtId="0" fontId="38" fillId="0" borderId="32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right"/>
    </xf>
    <xf numFmtId="0" fontId="29" fillId="0" borderId="26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27" xfId="0" applyFont="1" applyFill="1" applyBorder="1" applyAlignment="1">
      <alignment horizontal="left" vertical="center" wrapText="1"/>
    </xf>
    <xf numFmtId="40" fontId="33" fillId="16" borderId="2" xfId="0" applyNumberFormat="1" applyFont="1" applyFill="1" applyBorder="1" applyAlignment="1">
      <alignment horizontal="center" vertical="center"/>
    </xf>
    <xf numFmtId="40" fontId="33" fillId="16" borderId="3" xfId="0" applyNumberFormat="1" applyFont="1" applyFill="1" applyBorder="1" applyAlignment="1">
      <alignment horizontal="center" vertical="center"/>
    </xf>
    <xf numFmtId="40" fontId="33" fillId="16" borderId="4" xfId="0" applyNumberFormat="1" applyFont="1" applyFill="1" applyBorder="1" applyAlignment="1">
      <alignment horizontal="center" vertical="center"/>
    </xf>
  </cellXfs>
  <cellStyles count="16">
    <cellStyle name="Hiperlink" xfId="2" builtinId="8" hidden="1"/>
    <cellStyle name="Hiperlink" xfId="4" builtinId="8" hidden="1"/>
    <cellStyle name="Hiperlink" xfId="6" builtinId="8" hidden="1"/>
    <cellStyle name="Hiperlink" xfId="8" builtinId="8" hidden="1"/>
    <cellStyle name="Hiperlink" xfId="10" builtinId="8" hidden="1"/>
    <cellStyle name="Hiperlink Visitado" xfId="3" builtinId="9" hidden="1"/>
    <cellStyle name="Hiperlink Visitado" xfId="5" builtinId="9" hidden="1"/>
    <cellStyle name="Hiperlink Visitado" xfId="7" builtinId="9" hidden="1"/>
    <cellStyle name="Hiperlink Visitado" xfId="9" builtinId="9" hidden="1"/>
    <cellStyle name="Hiperlink Visitado" xfId="11" builtinId="9" hidden="1"/>
    <cellStyle name="Normal" xfId="0" builtinId="0"/>
    <cellStyle name="Normal 2" xfId="1" xr:uid="{00000000-0005-0000-0000-00000B000000}"/>
    <cellStyle name="Normal 2 2" xfId="13" xr:uid="{00000000-0005-0000-0000-00000C000000}"/>
    <cellStyle name="Normal 3" xfId="15" xr:uid="{00000000-0005-0000-0000-00000D000000}"/>
    <cellStyle name="Vírgula" xfId="12" builtinId="3"/>
    <cellStyle name="Vírgula 2" xfId="14" xr:uid="{00000000-0005-0000-0000-00000F000000}"/>
  </cellStyles>
  <dxfs count="5"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C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00B050"/>
          </stop>
        </gradientFill>
      </fill>
    </dxf>
    <dxf>
      <fill>
        <gradientFill>
          <stop position="0">
            <color theme="0"/>
          </stop>
          <stop position="1">
            <color rgb="FF92D050"/>
          </stop>
        </gradientFill>
      </fill>
    </dxf>
  </dxfs>
  <tableStyles count="0" defaultTableStyle="TableStyleMedium2" defaultPivotStyle="PivotStyleLight16"/>
  <colors>
    <mruColors>
      <color rgb="FF08296C"/>
      <color rgb="FFFFCB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299413</xdr:colOff>
      <xdr:row>24</xdr:row>
      <xdr:rowOff>139800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61338" cy="7531200"/>
        </a:xfrm>
        <a:prstGeom prst="rect">
          <a:avLst/>
        </a:prstGeom>
        <a:solidFill>
          <a:srgbClr val="08296C"/>
        </a:solidFill>
        <a:ln>
          <a:noFill/>
        </a:ln>
        <a:extLs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266698</xdr:colOff>
      <xdr:row>0</xdr:row>
      <xdr:rowOff>0</xdr:rowOff>
    </xdr:from>
    <xdr:to>
      <xdr:col>1</xdr:col>
      <xdr:colOff>439299</xdr:colOff>
      <xdr:row>24</xdr:row>
      <xdr:rowOff>139800</xdr:rowOff>
    </xdr:to>
    <xdr:sp macro="" textlink="">
      <xdr:nvSpPr>
        <xdr:cNvPr id="3" name="Rectangle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428623" y="0"/>
          <a:ext cx="172601" cy="7531200"/>
        </a:xfrm>
        <a:prstGeom prst="rect">
          <a:avLst/>
        </a:prstGeom>
        <a:solidFill>
          <a:srgbClr val="FFCB05"/>
        </a:solidFill>
        <a:ln>
          <a:noFill/>
        </a:ln>
        <a:extLs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133128</xdr:colOff>
      <xdr:row>2</xdr:row>
      <xdr:rowOff>16248</xdr:rowOff>
    </xdr:from>
    <xdr:to>
      <xdr:col>1</xdr:col>
      <xdr:colOff>180647</xdr:colOff>
      <xdr:row>24</xdr:row>
      <xdr:rowOff>144573</xdr:rowOff>
    </xdr:to>
    <xdr:sp macro="" textlink="">
      <xdr:nvSpPr>
        <xdr:cNvPr id="4" name="Rectangl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 flipH="1">
          <a:off x="295053" y="1016373"/>
          <a:ext cx="47519" cy="6519600"/>
        </a:xfrm>
        <a:prstGeom prst="rect">
          <a:avLst/>
        </a:prstGeom>
        <a:solidFill>
          <a:srgbClr val="8DC63F"/>
        </a:solidFill>
        <a:ln>
          <a:noFill/>
        </a:ln>
        <a:extLs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255882</xdr:colOff>
      <xdr:row>16</xdr:row>
      <xdr:rowOff>91017</xdr:rowOff>
    </xdr:from>
    <xdr:to>
      <xdr:col>11</xdr:col>
      <xdr:colOff>505732</xdr:colOff>
      <xdr:row>24</xdr:row>
      <xdr:rowOff>58049</xdr:rowOff>
    </xdr:to>
    <xdr:pic>
      <xdr:nvPicPr>
        <xdr:cNvPr id="5" name="Picture 1" descr="logo CCEE vertical.jp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75982" y="6187017"/>
          <a:ext cx="843575" cy="12624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231401</xdr:colOff>
      <xdr:row>1</xdr:row>
      <xdr:rowOff>100293</xdr:rowOff>
    </xdr:from>
    <xdr:to>
      <xdr:col>2</xdr:col>
      <xdr:colOff>714001</xdr:colOff>
      <xdr:row>3</xdr:row>
      <xdr:rowOff>201893</xdr:rowOff>
    </xdr:to>
    <xdr:pic>
      <xdr:nvPicPr>
        <xdr:cNvPr id="2" name="Imagem 1" descr="logohorizontalsemdescritiv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8077" y="290793"/>
          <a:ext cx="1404658" cy="5305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pageSetUpPr autoPageBreaks="0"/>
  </sheetPr>
  <dimension ref="A4:K32"/>
  <sheetViews>
    <sheetView topLeftCell="A13" workbookViewId="0">
      <selection activeCell="A31" sqref="A31:J31"/>
    </sheetView>
  </sheetViews>
  <sheetFormatPr defaultColWidth="8.81640625" defaultRowHeight="14.5" x14ac:dyDescent="0.35"/>
  <cols>
    <col min="1" max="1" width="21.81640625" bestFit="1" customWidth="1"/>
    <col min="2" max="2" width="9.1796875" customWidth="1"/>
    <col min="8" max="8" width="9.1796875" customWidth="1"/>
    <col min="10" max="10" width="10.26953125" customWidth="1"/>
  </cols>
  <sheetData>
    <row r="4" spans="1:9" ht="18.5" x14ac:dyDescent="0.45">
      <c r="A4" s="175" t="s">
        <v>16</v>
      </c>
      <c r="B4" s="175"/>
      <c r="C4" s="175"/>
      <c r="D4" s="175"/>
      <c r="E4" s="175"/>
      <c r="F4" s="175"/>
      <c r="G4" s="175"/>
      <c r="H4" s="175"/>
      <c r="I4" s="175"/>
    </row>
    <row r="5" spans="1:9" x14ac:dyDescent="0.35">
      <c r="A5" s="3" t="s">
        <v>0</v>
      </c>
      <c r="B5" s="159"/>
      <c r="C5" s="159"/>
      <c r="D5" s="159"/>
      <c r="E5" s="159"/>
      <c r="F5" s="159"/>
      <c r="G5" s="159"/>
      <c r="H5" s="159"/>
      <c r="I5" s="159"/>
    </row>
    <row r="6" spans="1:9" x14ac:dyDescent="0.35">
      <c r="A6" s="3" t="s">
        <v>1</v>
      </c>
      <c r="B6" s="159"/>
      <c r="C6" s="159"/>
      <c r="D6" s="159"/>
      <c r="E6" s="159"/>
      <c r="F6" s="159"/>
      <c r="G6" s="159"/>
      <c r="H6" s="159"/>
      <c r="I6" s="159"/>
    </row>
    <row r="7" spans="1:9" x14ac:dyDescent="0.35">
      <c r="A7" s="3" t="s">
        <v>2</v>
      </c>
      <c r="B7" s="159"/>
      <c r="C7" s="159"/>
      <c r="D7" s="159"/>
      <c r="E7" s="159"/>
      <c r="F7" s="159"/>
      <c r="G7" s="159"/>
      <c r="H7" s="159"/>
      <c r="I7" s="159"/>
    </row>
    <row r="8" spans="1:9" x14ac:dyDescent="0.35">
      <c r="A8" s="3" t="s">
        <v>11</v>
      </c>
      <c r="B8" s="159"/>
      <c r="C8" s="159"/>
      <c r="D8" s="159"/>
      <c r="E8" s="159"/>
      <c r="F8" s="159"/>
      <c r="G8" s="159"/>
      <c r="H8" s="159"/>
      <c r="I8" s="159"/>
    </row>
    <row r="9" spans="1:9" x14ac:dyDescent="0.35">
      <c r="A9" s="3" t="s">
        <v>12</v>
      </c>
      <c r="B9" s="159"/>
      <c r="C9" s="159"/>
      <c r="D9" s="159"/>
      <c r="E9" s="159"/>
      <c r="F9" s="159"/>
      <c r="G9" s="159"/>
      <c r="H9" s="159"/>
      <c r="I9" s="159"/>
    </row>
    <row r="10" spans="1:9" x14ac:dyDescent="0.35">
      <c r="A10" s="3" t="s">
        <v>13</v>
      </c>
      <c r="B10" s="159"/>
      <c r="C10" s="159"/>
      <c r="D10" s="159"/>
      <c r="E10" s="159"/>
      <c r="F10" s="159"/>
      <c r="G10" s="159"/>
      <c r="H10" s="159"/>
      <c r="I10" s="159"/>
    </row>
    <row r="11" spans="1:9" x14ac:dyDescent="0.35">
      <c r="A11" s="3" t="s">
        <v>3</v>
      </c>
      <c r="B11" s="159"/>
      <c r="C11" s="159"/>
      <c r="D11" s="159"/>
      <c r="E11" s="159"/>
      <c r="F11" s="159"/>
      <c r="G11" s="159"/>
      <c r="H11" s="159"/>
      <c r="I11" s="159"/>
    </row>
    <row r="13" spans="1:9" ht="18.5" x14ac:dyDescent="0.45">
      <c r="A13" s="176" t="s">
        <v>14</v>
      </c>
      <c r="B13" s="176"/>
      <c r="C13" s="176"/>
      <c r="D13" s="176"/>
      <c r="E13" s="176"/>
      <c r="F13" s="176"/>
      <c r="G13" s="176"/>
      <c r="H13" s="176"/>
      <c r="I13" s="176"/>
    </row>
    <row r="14" spans="1:9" ht="15" customHeight="1" x14ac:dyDescent="0.35">
      <c r="A14" s="177" t="s">
        <v>17</v>
      </c>
      <c r="B14" s="178"/>
      <c r="C14" s="178"/>
      <c r="D14" s="178"/>
      <c r="E14" s="178"/>
      <c r="F14" s="178"/>
      <c r="G14" s="178"/>
      <c r="H14" s="178"/>
      <c r="I14" s="179"/>
    </row>
    <row r="15" spans="1:9" x14ac:dyDescent="0.35">
      <c r="A15" s="180"/>
      <c r="B15" s="181"/>
      <c r="C15" s="181"/>
      <c r="D15" s="181"/>
      <c r="E15" s="181"/>
      <c r="F15" s="181"/>
      <c r="G15" s="181"/>
      <c r="H15" s="181"/>
      <c r="I15" s="182"/>
    </row>
    <row r="16" spans="1:9" x14ac:dyDescent="0.35">
      <c r="A16" s="183" t="s">
        <v>18</v>
      </c>
      <c r="B16" s="184"/>
      <c r="C16" s="184"/>
      <c r="D16" s="184"/>
      <c r="E16" s="184"/>
      <c r="F16" s="184"/>
      <c r="G16" s="184"/>
      <c r="H16" s="184"/>
      <c r="I16" s="185"/>
    </row>
    <row r="17" spans="1:11" x14ac:dyDescent="0.35">
      <c r="A17" s="172" t="s">
        <v>19</v>
      </c>
      <c r="B17" s="173"/>
      <c r="C17" s="173"/>
      <c r="D17" s="173"/>
      <c r="E17" s="173"/>
      <c r="F17" s="173"/>
      <c r="G17" s="173"/>
      <c r="H17" s="173"/>
      <c r="I17" s="174"/>
    </row>
    <row r="18" spans="1:11" x14ac:dyDescent="0.35">
      <c r="A18" s="161" t="s">
        <v>20</v>
      </c>
      <c r="B18" s="162"/>
      <c r="C18" s="162"/>
      <c r="D18" s="162"/>
      <c r="E18" s="162"/>
      <c r="F18" s="162"/>
      <c r="G18" s="162"/>
      <c r="H18" s="162"/>
      <c r="I18" s="163"/>
    </row>
    <row r="19" spans="1:11" x14ac:dyDescent="0.35">
      <c r="A19" s="164" t="s">
        <v>21</v>
      </c>
      <c r="B19" s="165"/>
      <c r="C19" s="165"/>
      <c r="D19" s="165"/>
      <c r="E19" s="165"/>
      <c r="F19" s="165"/>
      <c r="G19" s="165"/>
      <c r="H19" s="165"/>
      <c r="I19" s="166"/>
    </row>
    <row r="20" spans="1:11" x14ac:dyDescent="0.35">
      <c r="A20" s="167" t="s">
        <v>22</v>
      </c>
      <c r="B20" s="168"/>
      <c r="C20" s="168"/>
      <c r="D20" s="168"/>
      <c r="E20" s="168"/>
      <c r="F20" s="168"/>
      <c r="G20" s="168"/>
      <c r="H20" s="168"/>
      <c r="I20" s="169"/>
    </row>
    <row r="21" spans="1:11" x14ac:dyDescent="0.35">
      <c r="A21" s="170" t="s">
        <v>15</v>
      </c>
      <c r="B21" s="171" t="s">
        <v>4</v>
      </c>
      <c r="C21" s="171"/>
      <c r="D21" s="171" t="s">
        <v>5</v>
      </c>
      <c r="E21" s="171"/>
      <c r="F21" s="171" t="s">
        <v>6</v>
      </c>
      <c r="G21" s="171"/>
      <c r="H21" s="171" t="s">
        <v>7</v>
      </c>
      <c r="I21" s="171"/>
    </row>
    <row r="22" spans="1:11" x14ac:dyDescent="0.35">
      <c r="A22" s="170"/>
      <c r="B22" s="159"/>
      <c r="C22" s="159"/>
      <c r="D22" s="159"/>
      <c r="E22" s="159"/>
      <c r="F22" s="159"/>
      <c r="G22" s="159"/>
      <c r="H22" s="159"/>
      <c r="I22" s="159"/>
    </row>
    <row r="24" spans="1:11" ht="18.5" x14ac:dyDescent="0.45">
      <c r="A24" s="5" t="s">
        <v>23</v>
      </c>
      <c r="B24" s="6"/>
      <c r="C24" s="6"/>
      <c r="D24" s="6"/>
      <c r="E24" s="6"/>
      <c r="F24" s="6"/>
      <c r="G24" s="6"/>
      <c r="H24" s="6"/>
      <c r="I24" s="6"/>
      <c r="J24" s="6"/>
      <c r="K24" s="7"/>
    </row>
    <row r="25" spans="1:11" x14ac:dyDescent="0.35">
      <c r="A25" s="160" t="s">
        <v>25</v>
      </c>
      <c r="B25" s="160"/>
      <c r="C25" s="160"/>
      <c r="D25" s="160"/>
      <c r="E25" s="160"/>
      <c r="F25" s="160"/>
      <c r="G25" s="160"/>
      <c r="H25" s="160"/>
      <c r="I25" s="160"/>
      <c r="J25" s="160"/>
      <c r="K25" s="4" t="s">
        <v>26</v>
      </c>
    </row>
    <row r="26" spans="1:11" x14ac:dyDescent="0.35">
      <c r="A26" s="158" t="s">
        <v>24</v>
      </c>
      <c r="B26" s="158"/>
      <c r="C26" s="158"/>
      <c r="D26" s="158"/>
      <c r="E26" s="158"/>
      <c r="F26" s="158"/>
      <c r="G26" s="158"/>
      <c r="H26" s="158"/>
      <c r="I26" s="158"/>
      <c r="J26" s="158"/>
      <c r="K26" s="1"/>
    </row>
    <row r="27" spans="1:11" x14ac:dyDescent="0.35">
      <c r="A27" s="158" t="s">
        <v>27</v>
      </c>
      <c r="B27" s="158"/>
      <c r="C27" s="158"/>
      <c r="D27" s="158"/>
      <c r="E27" s="158"/>
      <c r="F27" s="158"/>
      <c r="G27" s="158"/>
      <c r="H27" s="158"/>
      <c r="I27" s="158"/>
      <c r="J27" s="158"/>
      <c r="K27" s="1"/>
    </row>
    <row r="28" spans="1:11" ht="15" customHeight="1" x14ac:dyDescent="0.35">
      <c r="A28" s="157" t="s">
        <v>8</v>
      </c>
      <c r="B28" s="157"/>
      <c r="C28" s="157"/>
      <c r="D28" s="157"/>
      <c r="E28" s="157"/>
      <c r="F28" s="157"/>
      <c r="G28" s="157"/>
      <c r="H28" s="157"/>
      <c r="I28" s="157"/>
      <c r="J28" s="157"/>
      <c r="K28" s="1"/>
    </row>
    <row r="29" spans="1:11" x14ac:dyDescent="0.35">
      <c r="A29" s="157" t="s">
        <v>9</v>
      </c>
      <c r="B29" s="157"/>
      <c r="C29" s="157"/>
      <c r="D29" s="157"/>
      <c r="E29" s="157"/>
      <c r="F29" s="157"/>
      <c r="G29" s="157"/>
      <c r="H29" s="157"/>
      <c r="I29" s="157"/>
      <c r="J29" s="157"/>
      <c r="K29" s="1"/>
    </row>
    <row r="30" spans="1:11" x14ac:dyDescent="0.35">
      <c r="A30" s="158" t="s">
        <v>28</v>
      </c>
      <c r="B30" s="158"/>
      <c r="C30" s="158"/>
      <c r="D30" s="158"/>
      <c r="E30" s="158"/>
      <c r="F30" s="158"/>
      <c r="G30" s="158"/>
      <c r="H30" s="158"/>
      <c r="I30" s="158"/>
      <c r="J30" s="158"/>
      <c r="K30" s="1"/>
    </row>
    <row r="31" spans="1:11" x14ac:dyDescent="0.35">
      <c r="A31" s="158" t="s">
        <v>10</v>
      </c>
      <c r="B31" s="158"/>
      <c r="C31" s="158"/>
      <c r="D31" s="158"/>
      <c r="E31" s="158"/>
      <c r="F31" s="158"/>
      <c r="G31" s="158"/>
      <c r="H31" s="158"/>
      <c r="I31" s="158"/>
      <c r="J31" s="158"/>
      <c r="K31" s="1"/>
    </row>
    <row r="32" spans="1:11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</row>
  </sheetData>
  <mergeCells count="31">
    <mergeCell ref="A17:I17"/>
    <mergeCell ref="A4:I4"/>
    <mergeCell ref="B5:I5"/>
    <mergeCell ref="B6:I6"/>
    <mergeCell ref="B7:I7"/>
    <mergeCell ref="B8:I8"/>
    <mergeCell ref="B9:I9"/>
    <mergeCell ref="B10:I10"/>
    <mergeCell ref="B11:I11"/>
    <mergeCell ref="A13:I13"/>
    <mergeCell ref="A14:I15"/>
    <mergeCell ref="A16:I16"/>
    <mergeCell ref="A18:I18"/>
    <mergeCell ref="A19:I19"/>
    <mergeCell ref="A20:I20"/>
    <mergeCell ref="A21:A22"/>
    <mergeCell ref="B21:C21"/>
    <mergeCell ref="D21:E21"/>
    <mergeCell ref="F21:G21"/>
    <mergeCell ref="H21:I21"/>
    <mergeCell ref="B22:C22"/>
    <mergeCell ref="D22:E22"/>
    <mergeCell ref="A28:J28"/>
    <mergeCell ref="A29:J29"/>
    <mergeCell ref="A30:J30"/>
    <mergeCell ref="A31:J31"/>
    <mergeCell ref="F22:G22"/>
    <mergeCell ref="H22:I22"/>
    <mergeCell ref="A25:J25"/>
    <mergeCell ref="A26:J26"/>
    <mergeCell ref="A27:J27"/>
  </mergeCells>
  <conditionalFormatting sqref="B22:I22">
    <cfRule type="cellIs" dxfId="4" priority="1" operator="equal">
      <formula>$A$20</formula>
    </cfRule>
    <cfRule type="cellIs" dxfId="3" priority="2" operator="equal">
      <formula>$A$19</formula>
    </cfRule>
    <cfRule type="cellIs" dxfId="2" priority="3" operator="equal">
      <formula>$A$18</formula>
    </cfRule>
    <cfRule type="cellIs" dxfId="1" priority="4" operator="equal">
      <formula>$A$17</formula>
    </cfRule>
    <cfRule type="cellIs" dxfId="0" priority="5" operator="equal">
      <formula>$A$16</formula>
    </cfRule>
    <cfRule type="colorScale" priority="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dataValidations count="2">
    <dataValidation type="list" allowBlank="1" showInputMessage="1" showErrorMessage="1" sqref="K26:K31" xr:uid="{00000000-0002-0000-0000-000000000000}">
      <formula1>"Sim, Não"</formula1>
    </dataValidation>
    <dataValidation type="list" allowBlank="1" showInputMessage="1" showErrorMessage="1" sqref="B22:I22" xr:uid="{00000000-0002-0000-0000-000001000000}">
      <formula1>$A$16:$A$20</formula1>
    </dataValidation>
  </dataValidations>
  <pageMargins left="0.511811024" right="0.511811024" top="0.78740157499999996" bottom="0.78740157499999996" header="0.31496062000000002" footer="0.31496062000000002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Planilha10">
    <pageSetUpPr fitToPage="1"/>
  </sheetPr>
  <dimension ref="A1:K59"/>
  <sheetViews>
    <sheetView showGridLines="0" topLeftCell="B1" zoomScale="90" zoomScaleNormal="90" workbookViewId="0">
      <selection activeCell="C14" sqref="C14"/>
    </sheetView>
  </sheetViews>
  <sheetFormatPr defaultColWidth="9.1796875" defaultRowHeight="13" x14ac:dyDescent="0.3"/>
  <cols>
    <col min="1" max="1" width="18.1796875" style="48" customWidth="1"/>
    <col min="2" max="2" width="56.453125" style="48" bestFit="1" customWidth="1"/>
    <col min="3" max="3" width="19.54296875" style="48" customWidth="1"/>
    <col min="4" max="4" width="8.26953125" style="42" customWidth="1"/>
    <col min="5" max="5" width="11.26953125" style="42" customWidth="1"/>
    <col min="6" max="6" width="10.453125" style="42" bestFit="1" customWidth="1"/>
    <col min="7" max="7" width="20.26953125" style="48" bestFit="1" customWidth="1"/>
    <col min="8" max="8" width="15.26953125" style="48" customWidth="1"/>
    <col min="9" max="9" width="19.81640625" style="48" bestFit="1" customWidth="1"/>
    <col min="10" max="10" width="24.26953125" style="48" bestFit="1" customWidth="1"/>
    <col min="11" max="12" width="16.1796875" style="48" bestFit="1" customWidth="1"/>
    <col min="13" max="14" width="9.1796875" style="48" customWidth="1"/>
    <col min="15" max="16384" width="9.1796875" style="48"/>
  </cols>
  <sheetData>
    <row r="1" spans="1:11" customFormat="1" ht="27.75" customHeight="1" x14ac:dyDescent="0.35">
      <c r="A1" s="206" t="s">
        <v>205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</row>
    <row r="2" spans="1:11" customFormat="1" ht="9" customHeight="1" x14ac:dyDescent="0.35">
      <c r="B2" s="40"/>
      <c r="D2" s="41"/>
      <c r="E2" s="41"/>
      <c r="F2" s="42"/>
      <c r="G2" s="41"/>
      <c r="H2" s="40" t="s">
        <v>72</v>
      </c>
      <c r="I2" s="40"/>
      <c r="J2" s="43"/>
    </row>
    <row r="3" spans="1:11" s="44" customFormat="1" ht="16" customHeight="1" x14ac:dyDescent="0.35">
      <c r="D3" s="56"/>
      <c r="E3" s="56"/>
      <c r="F3" s="45"/>
      <c r="G3" s="61"/>
      <c r="H3" s="62" t="s">
        <v>50</v>
      </c>
      <c r="I3" s="62" t="s">
        <v>51</v>
      </c>
      <c r="J3" s="62" t="s">
        <v>52</v>
      </c>
    </row>
    <row r="4" spans="1:11" s="44" customFormat="1" ht="16" customHeight="1" x14ac:dyDescent="0.35">
      <c r="B4" s="56"/>
      <c r="C4" s="56"/>
      <c r="D4" s="56"/>
      <c r="E4" s="56"/>
      <c r="F4" s="46"/>
      <c r="G4" s="63" t="s">
        <v>73</v>
      </c>
      <c r="H4" s="134">
        <v>97709785.810000002</v>
      </c>
      <c r="I4" s="65">
        <v>1</v>
      </c>
      <c r="J4" s="66">
        <v>47</v>
      </c>
    </row>
    <row r="5" spans="1:11" s="44" customFormat="1" ht="16" customHeight="1" x14ac:dyDescent="0.35">
      <c r="B5" s="50"/>
      <c r="C5" s="56"/>
      <c r="E5" s="37"/>
      <c r="F5" s="46"/>
      <c r="G5" s="94" t="s">
        <v>74</v>
      </c>
      <c r="H5" s="95">
        <v>489631.20999999973</v>
      </c>
      <c r="I5" s="96" t="s">
        <v>54</v>
      </c>
      <c r="J5" s="96" t="s">
        <v>54</v>
      </c>
    </row>
    <row r="6" spans="1:11" s="44" customFormat="1" ht="16" customHeight="1" x14ac:dyDescent="0.35">
      <c r="B6" s="55"/>
      <c r="C6" s="56"/>
      <c r="D6" s="56"/>
      <c r="E6" s="56"/>
      <c r="G6" s="94" t="s">
        <v>53</v>
      </c>
      <c r="H6" s="95">
        <v>67144428.939999998</v>
      </c>
      <c r="I6" s="97" t="s">
        <v>54</v>
      </c>
      <c r="J6" s="96">
        <v>100</v>
      </c>
    </row>
    <row r="7" spans="1:11" s="44" customFormat="1" ht="16" customHeight="1" x14ac:dyDescent="0.35">
      <c r="B7" s="55"/>
      <c r="C7" s="57"/>
      <c r="D7" s="56"/>
      <c r="E7" s="56"/>
      <c r="G7" s="94" t="s">
        <v>75</v>
      </c>
      <c r="H7" s="95">
        <v>28892982.41</v>
      </c>
      <c r="I7" s="97" t="s">
        <v>54</v>
      </c>
      <c r="J7" s="96">
        <v>56</v>
      </c>
    </row>
    <row r="8" spans="1:11" s="44" customFormat="1" ht="16" customHeight="1" x14ac:dyDescent="0.35">
      <c r="B8" s="55"/>
      <c r="C8" s="57"/>
      <c r="D8" s="56"/>
      <c r="E8" s="56"/>
      <c r="G8" s="127" t="s">
        <v>170</v>
      </c>
      <c r="H8" s="68">
        <v>96527042.559999987</v>
      </c>
      <c r="I8" s="69">
        <v>0.98789534497291909</v>
      </c>
      <c r="J8" s="70" t="s">
        <v>54</v>
      </c>
    </row>
    <row r="9" spans="1:11" s="44" customFormat="1" ht="16" customHeight="1" x14ac:dyDescent="0.35">
      <c r="B9" s="55"/>
      <c r="C9" s="57"/>
      <c r="D9" s="56"/>
      <c r="E9" s="56"/>
      <c r="G9" s="71" t="s">
        <v>55</v>
      </c>
      <c r="H9" s="72">
        <v>1182743.2400000149</v>
      </c>
      <c r="I9" s="128">
        <v>1.2104654924737009E-2</v>
      </c>
      <c r="J9" s="74" t="s">
        <v>54</v>
      </c>
    </row>
    <row r="10" spans="1:11" s="44" customFormat="1" ht="16" customHeight="1" x14ac:dyDescent="0.35">
      <c r="A10" s="47"/>
      <c r="C10" s="47"/>
      <c r="F10" s="46"/>
    </row>
    <row r="11" spans="1:11" s="46" customFormat="1" ht="39" customHeight="1" x14ac:dyDescent="0.35">
      <c r="A11" s="77" t="s">
        <v>56</v>
      </c>
      <c r="B11" s="77" t="s">
        <v>57</v>
      </c>
      <c r="C11" s="77" t="s">
        <v>58</v>
      </c>
      <c r="D11" s="77" t="s">
        <v>59</v>
      </c>
      <c r="E11" s="78" t="s">
        <v>60</v>
      </c>
      <c r="F11" s="78" t="s">
        <v>61</v>
      </c>
      <c r="G11" s="78" t="s">
        <v>62</v>
      </c>
      <c r="H11" s="78" t="s">
        <v>77</v>
      </c>
      <c r="I11" s="77" t="s">
        <v>78</v>
      </c>
      <c r="J11" s="77" t="s">
        <v>79</v>
      </c>
    </row>
    <row r="12" spans="1:11" s="45" customFormat="1" ht="15" customHeight="1" x14ac:dyDescent="0.35">
      <c r="A12" s="79">
        <v>61695227000193</v>
      </c>
      <c r="B12" s="80" t="s">
        <v>156</v>
      </c>
      <c r="C12" s="80" t="s">
        <v>64</v>
      </c>
      <c r="D12" s="81">
        <v>237</v>
      </c>
      <c r="E12" s="81">
        <v>895</v>
      </c>
      <c r="F12" s="81">
        <v>714305</v>
      </c>
      <c r="G12" s="87">
        <v>9.3314201994999998E-2</v>
      </c>
      <c r="H12" s="83">
        <v>9117710.6899999995</v>
      </c>
      <c r="I12" s="83">
        <v>9007343.9100000001</v>
      </c>
      <c r="J12" s="75">
        <f>H12-I12</f>
        <v>110366.77999999933</v>
      </c>
      <c r="K12" s="54"/>
    </row>
    <row r="13" spans="1:11" s="45" customFormat="1" ht="15" customHeight="1" x14ac:dyDescent="0.35">
      <c r="A13" s="79">
        <v>6981180000116</v>
      </c>
      <c r="B13" s="80" t="s">
        <v>133</v>
      </c>
      <c r="C13" s="80" t="s">
        <v>69</v>
      </c>
      <c r="D13" s="81">
        <v>237</v>
      </c>
      <c r="E13" s="81">
        <v>895</v>
      </c>
      <c r="F13" s="81">
        <v>767859</v>
      </c>
      <c r="G13" s="87">
        <v>9.1869358176999996E-2</v>
      </c>
      <c r="H13" s="83">
        <v>8976535.3100000005</v>
      </c>
      <c r="I13" s="83">
        <v>8867877.4499999993</v>
      </c>
      <c r="J13" s="75">
        <f t="shared" ref="J13:J58" si="0">H13-I13</f>
        <v>108657.86000000127</v>
      </c>
      <c r="K13" s="54"/>
    </row>
    <row r="14" spans="1:11" s="45" customFormat="1" ht="15" customHeight="1" x14ac:dyDescent="0.35">
      <c r="A14" s="79">
        <v>60444437000146</v>
      </c>
      <c r="B14" s="80" t="s">
        <v>161</v>
      </c>
      <c r="C14" s="80" t="s">
        <v>102</v>
      </c>
      <c r="D14" s="81">
        <v>237</v>
      </c>
      <c r="E14" s="81">
        <v>895</v>
      </c>
      <c r="F14" s="81">
        <v>1001892</v>
      </c>
      <c r="G14" s="87">
        <v>5.4495762997E-2</v>
      </c>
      <c r="H14" s="83">
        <v>5324769.33</v>
      </c>
      <c r="I14" s="83">
        <v>5260314.83</v>
      </c>
      <c r="J14" s="75">
        <f t="shared" si="0"/>
        <v>64454.5</v>
      </c>
      <c r="K14" s="54"/>
    </row>
    <row r="15" spans="1:11" s="45" customFormat="1" ht="15" customHeight="1" x14ac:dyDescent="0.35">
      <c r="A15" s="79">
        <v>33050196000188</v>
      </c>
      <c r="B15" s="80" t="s">
        <v>152</v>
      </c>
      <c r="C15" s="80" t="s">
        <v>71</v>
      </c>
      <c r="D15" s="81">
        <v>237</v>
      </c>
      <c r="E15" s="81">
        <v>895</v>
      </c>
      <c r="F15" s="81">
        <v>714119</v>
      </c>
      <c r="G15" s="87">
        <v>6.0998171376999998E-2</v>
      </c>
      <c r="H15" s="83">
        <v>5960118.2599999998</v>
      </c>
      <c r="I15" s="83">
        <v>5887973.0899999999</v>
      </c>
      <c r="J15" s="75">
        <f t="shared" si="0"/>
        <v>72145.169999999925</v>
      </c>
      <c r="K15" s="54"/>
    </row>
    <row r="16" spans="1:11" s="45" customFormat="1" ht="15" customHeight="1" x14ac:dyDescent="0.35">
      <c r="A16" s="79">
        <v>8336783000190</v>
      </c>
      <c r="B16" s="80" t="s">
        <v>134</v>
      </c>
      <c r="C16" s="80" t="s">
        <v>85</v>
      </c>
      <c r="D16" s="81">
        <v>237</v>
      </c>
      <c r="E16" s="81">
        <v>895</v>
      </c>
      <c r="F16" s="81">
        <v>804517</v>
      </c>
      <c r="G16" s="87">
        <v>5.5276371094999999E-2</v>
      </c>
      <c r="H16" s="83">
        <v>5401042.3799999999</v>
      </c>
      <c r="I16" s="83">
        <v>5335664.63</v>
      </c>
      <c r="J16" s="75">
        <f t="shared" si="0"/>
        <v>65377.75</v>
      </c>
      <c r="K16" s="54"/>
    </row>
    <row r="17" spans="1:11" s="45" customFormat="1" ht="15" customHeight="1" x14ac:dyDescent="0.35">
      <c r="A17" s="79">
        <v>4368898000106</v>
      </c>
      <c r="B17" s="80" t="s">
        <v>135</v>
      </c>
      <c r="C17" s="80" t="s">
        <v>67</v>
      </c>
      <c r="D17" s="81">
        <v>237</v>
      </c>
      <c r="E17" s="81">
        <v>895</v>
      </c>
      <c r="F17" s="81">
        <v>714178</v>
      </c>
      <c r="G17" s="87">
        <v>5.2476191177000003E-2</v>
      </c>
      <c r="H17" s="83">
        <v>5127437.4000000004</v>
      </c>
      <c r="I17" s="83">
        <v>5065371.54</v>
      </c>
      <c r="J17" s="75">
        <f t="shared" si="0"/>
        <v>62065.860000000335</v>
      </c>
      <c r="K17" s="54"/>
    </row>
    <row r="18" spans="1:11" s="45" customFormat="1" ht="15" customHeight="1" x14ac:dyDescent="0.35">
      <c r="A18" s="79">
        <v>15139629000194</v>
      </c>
      <c r="B18" s="80" t="s">
        <v>149</v>
      </c>
      <c r="C18" s="80" t="s">
        <v>86</v>
      </c>
      <c r="D18" s="81">
        <v>237</v>
      </c>
      <c r="E18" s="81">
        <v>895</v>
      </c>
      <c r="F18" s="81">
        <v>714534</v>
      </c>
      <c r="G18" s="87">
        <v>5.1772858758000001E-2</v>
      </c>
      <c r="H18" s="83">
        <v>5058714.9400000004</v>
      </c>
      <c r="I18" s="83">
        <v>4997480.9400000004</v>
      </c>
      <c r="J18" s="75">
        <f t="shared" si="0"/>
        <v>61234</v>
      </c>
      <c r="K18" s="54"/>
    </row>
    <row r="19" spans="1:11" s="45" customFormat="1" ht="15" customHeight="1" x14ac:dyDescent="0.35">
      <c r="A19" s="79">
        <v>1543032000104</v>
      </c>
      <c r="B19" s="80" t="s">
        <v>144</v>
      </c>
      <c r="C19" s="80" t="s">
        <v>124</v>
      </c>
      <c r="D19" s="81">
        <v>237</v>
      </c>
      <c r="E19" s="81">
        <v>895</v>
      </c>
      <c r="F19" s="81">
        <v>714569</v>
      </c>
      <c r="G19" s="87">
        <v>3.8940644874999999E-2</v>
      </c>
      <c r="H19" s="83">
        <v>3804882.07</v>
      </c>
      <c r="I19" s="83">
        <v>3758825.29</v>
      </c>
      <c r="J19" s="75">
        <f t="shared" si="0"/>
        <v>46056.779999999795</v>
      </c>
      <c r="K19" s="54"/>
    </row>
    <row r="20" spans="1:11" s="45" customFormat="1" ht="15" customHeight="1" x14ac:dyDescent="0.35">
      <c r="A20" s="79">
        <v>2016440000162</v>
      </c>
      <c r="B20" s="80" t="s">
        <v>95</v>
      </c>
      <c r="C20" s="80" t="s">
        <v>87</v>
      </c>
      <c r="D20" s="81">
        <v>237</v>
      </c>
      <c r="E20" s="81">
        <v>895</v>
      </c>
      <c r="F20" s="81">
        <v>714313</v>
      </c>
      <c r="G20" s="87">
        <v>4.1517188543000003E-2</v>
      </c>
      <c r="H20" s="83">
        <v>4056635.6</v>
      </c>
      <c r="I20" s="83">
        <v>4007531.43</v>
      </c>
      <c r="J20" s="75">
        <f t="shared" si="0"/>
        <v>49104.169999999925</v>
      </c>
      <c r="K20" s="54"/>
    </row>
    <row r="21" spans="1:11" s="45" customFormat="1" ht="15" customHeight="1" x14ac:dyDescent="0.35">
      <c r="A21" s="79">
        <v>2328280000197</v>
      </c>
      <c r="B21" s="80" t="s">
        <v>117</v>
      </c>
      <c r="C21" s="80" t="s">
        <v>113</v>
      </c>
      <c r="D21" s="81">
        <v>237</v>
      </c>
      <c r="E21" s="81">
        <v>895</v>
      </c>
      <c r="F21" s="81">
        <v>715484</v>
      </c>
      <c r="G21" s="87">
        <v>3.4450577002999999E-2</v>
      </c>
      <c r="H21" s="83">
        <v>3366158.5</v>
      </c>
      <c r="I21" s="83">
        <v>3325412.31</v>
      </c>
      <c r="J21" s="75">
        <f t="shared" si="0"/>
        <v>40746.189999999944</v>
      </c>
      <c r="K21" s="54"/>
    </row>
    <row r="22" spans="1:11" s="45" customFormat="1" ht="15" customHeight="1" x14ac:dyDescent="0.35">
      <c r="A22" s="79">
        <v>10835932000108</v>
      </c>
      <c r="B22" s="80" t="s">
        <v>145</v>
      </c>
      <c r="C22" s="80" t="s">
        <v>104</v>
      </c>
      <c r="D22" s="81">
        <v>237</v>
      </c>
      <c r="E22" s="81">
        <v>895</v>
      </c>
      <c r="F22" s="81">
        <v>714216</v>
      </c>
      <c r="G22" s="87">
        <v>3.5253943824000003E-2</v>
      </c>
      <c r="H22" s="83">
        <v>3444655.3</v>
      </c>
      <c r="I22" s="83">
        <v>3402958.94</v>
      </c>
      <c r="J22" s="75">
        <f t="shared" si="0"/>
        <v>41696.35999999987</v>
      </c>
      <c r="K22" s="54"/>
    </row>
    <row r="23" spans="1:11" s="45" customFormat="1" ht="15" customHeight="1" x14ac:dyDescent="0.35">
      <c r="A23" s="79">
        <v>2341467000120</v>
      </c>
      <c r="B23" s="80" t="s">
        <v>128</v>
      </c>
      <c r="C23" s="80" t="s">
        <v>129</v>
      </c>
      <c r="D23" s="81">
        <v>237</v>
      </c>
      <c r="E23" s="81">
        <v>895</v>
      </c>
      <c r="F23" s="81">
        <v>1160729</v>
      </c>
      <c r="G23" s="87">
        <v>2.9867946345E-2</v>
      </c>
      <c r="H23" s="83">
        <v>2918390.64</v>
      </c>
      <c r="I23" s="83">
        <v>2883064.53</v>
      </c>
      <c r="J23" s="75">
        <f t="shared" si="0"/>
        <v>35326.110000000335</v>
      </c>
      <c r="K23" s="54"/>
    </row>
    <row r="24" spans="1:11" s="45" customFormat="1" ht="15" customHeight="1" x14ac:dyDescent="0.35">
      <c r="A24" s="79">
        <v>7047251000170</v>
      </c>
      <c r="B24" s="80" t="s">
        <v>150</v>
      </c>
      <c r="C24" s="80" t="s">
        <v>105</v>
      </c>
      <c r="D24" s="81">
        <v>237</v>
      </c>
      <c r="E24" s="81">
        <v>895</v>
      </c>
      <c r="F24" s="81">
        <v>714097</v>
      </c>
      <c r="G24" s="87">
        <v>3.0813378159E-2</v>
      </c>
      <c r="H24" s="83">
        <v>3010768.58</v>
      </c>
      <c r="I24" s="83">
        <v>2974324.27</v>
      </c>
      <c r="J24" s="75">
        <f t="shared" si="0"/>
        <v>36444.310000000056</v>
      </c>
      <c r="K24" s="54"/>
    </row>
    <row r="25" spans="1:11" s="45" customFormat="1" ht="15" customHeight="1" x14ac:dyDescent="0.35">
      <c r="A25" s="79">
        <v>2302100000106</v>
      </c>
      <c r="B25" s="80" t="s">
        <v>136</v>
      </c>
      <c r="C25" s="80" t="s">
        <v>106</v>
      </c>
      <c r="D25" s="81">
        <v>237</v>
      </c>
      <c r="E25" s="81">
        <v>895</v>
      </c>
      <c r="F25" s="81">
        <v>714550</v>
      </c>
      <c r="G25" s="87">
        <v>2.9658669661E-2</v>
      </c>
      <c r="H25" s="83">
        <v>2897942.26</v>
      </c>
      <c r="I25" s="83">
        <v>2862863.67</v>
      </c>
      <c r="J25" s="75">
        <f t="shared" si="0"/>
        <v>35078.589999999851</v>
      </c>
      <c r="K25" s="54"/>
    </row>
    <row r="26" spans="1:11" s="45" customFormat="1" ht="15" customHeight="1" x14ac:dyDescent="0.35">
      <c r="A26" s="79">
        <v>4895728000180</v>
      </c>
      <c r="B26" s="80" t="s">
        <v>169</v>
      </c>
      <c r="C26" s="80" t="s">
        <v>63</v>
      </c>
      <c r="D26" s="81">
        <v>237</v>
      </c>
      <c r="E26" s="81">
        <v>895</v>
      </c>
      <c r="F26" s="81">
        <v>715387</v>
      </c>
      <c r="G26" s="87">
        <v>2.6966097389E-2</v>
      </c>
      <c r="H26" s="83">
        <v>2634851.6</v>
      </c>
      <c r="I26" s="83">
        <v>2602957.63</v>
      </c>
      <c r="J26" s="75">
        <f t="shared" si="0"/>
        <v>31893.970000000205</v>
      </c>
      <c r="K26" s="54"/>
    </row>
    <row r="27" spans="1:11" s="45" customFormat="1" ht="15" customHeight="1" x14ac:dyDescent="0.35">
      <c r="A27" s="79">
        <v>33050071000158</v>
      </c>
      <c r="B27" s="80" t="s">
        <v>140</v>
      </c>
      <c r="C27" s="80" t="s">
        <v>103</v>
      </c>
      <c r="D27" s="81">
        <v>237</v>
      </c>
      <c r="E27" s="81">
        <v>895</v>
      </c>
      <c r="F27" s="81">
        <v>797758</v>
      </c>
      <c r="G27" s="87">
        <v>2.6594279974000001E-2</v>
      </c>
      <c r="H27" s="83">
        <v>2598521.4</v>
      </c>
      <c r="I27" s="83">
        <v>2567067.2000000002</v>
      </c>
      <c r="J27" s="75">
        <f t="shared" si="0"/>
        <v>31454.199999999721</v>
      </c>
      <c r="K27" s="54"/>
    </row>
    <row r="28" spans="1:11" s="45" customFormat="1" ht="15" customHeight="1" x14ac:dyDescent="0.35">
      <c r="A28" s="79">
        <v>4172213000151</v>
      </c>
      <c r="B28" s="80" t="s">
        <v>153</v>
      </c>
      <c r="C28" s="80" t="s">
        <v>125</v>
      </c>
      <c r="D28" s="81">
        <v>237</v>
      </c>
      <c r="E28" s="81">
        <v>895</v>
      </c>
      <c r="F28" s="81">
        <v>797677</v>
      </c>
      <c r="G28" s="87">
        <v>2.7617834668999999E-2</v>
      </c>
      <c r="H28" s="83">
        <v>2698532.71</v>
      </c>
      <c r="I28" s="83">
        <v>2665867.9</v>
      </c>
      <c r="J28" s="75">
        <f t="shared" si="0"/>
        <v>32664.810000000056</v>
      </c>
      <c r="K28" s="54"/>
    </row>
    <row r="29" spans="1:11" s="45" customFormat="1" ht="15" customHeight="1" x14ac:dyDescent="0.35">
      <c r="A29" s="79">
        <v>8467115000100</v>
      </c>
      <c r="B29" s="80" t="s">
        <v>143</v>
      </c>
      <c r="C29" s="80" t="s">
        <v>115</v>
      </c>
      <c r="D29" s="81">
        <v>237</v>
      </c>
      <c r="E29" s="81">
        <v>895</v>
      </c>
      <c r="F29" s="81">
        <v>808296</v>
      </c>
      <c r="G29" s="87">
        <v>2.4860104542000001E-2</v>
      </c>
      <c r="H29" s="83">
        <v>2429075.4900000002</v>
      </c>
      <c r="I29" s="83">
        <v>2399672.37</v>
      </c>
      <c r="J29" s="75">
        <f t="shared" si="0"/>
        <v>29403.120000000112</v>
      </c>
      <c r="K29" s="54"/>
    </row>
    <row r="30" spans="1:11" s="45" customFormat="1" ht="15" customHeight="1" x14ac:dyDescent="0.35">
      <c r="A30" s="79">
        <v>3467321000199</v>
      </c>
      <c r="B30" s="80" t="s">
        <v>99</v>
      </c>
      <c r="C30" s="80" t="s">
        <v>108</v>
      </c>
      <c r="D30" s="81">
        <v>237</v>
      </c>
      <c r="E30" s="81">
        <v>895</v>
      </c>
      <c r="F30" s="81">
        <v>797693</v>
      </c>
      <c r="G30" s="87">
        <v>2.1036981127000001E-2</v>
      </c>
      <c r="H30" s="83">
        <v>2055518.92</v>
      </c>
      <c r="I30" s="83">
        <v>2030637.57</v>
      </c>
      <c r="J30" s="75">
        <f t="shared" si="0"/>
        <v>24881.34999999986</v>
      </c>
      <c r="K30" s="54"/>
    </row>
    <row r="31" spans="1:11" s="45" customFormat="1" ht="15" customHeight="1" x14ac:dyDescent="0.35">
      <c r="A31" s="79">
        <v>6272793000184</v>
      </c>
      <c r="B31" s="80" t="s">
        <v>146</v>
      </c>
      <c r="C31" s="80" t="s">
        <v>109</v>
      </c>
      <c r="D31" s="81">
        <v>237</v>
      </c>
      <c r="E31" s="81">
        <v>895</v>
      </c>
      <c r="F31" s="81">
        <v>715352</v>
      </c>
      <c r="G31" s="87">
        <v>2.0890070765000001E-2</v>
      </c>
      <c r="H31" s="83">
        <v>2041164.34</v>
      </c>
      <c r="I31" s="83">
        <v>2016456.75</v>
      </c>
      <c r="J31" s="75">
        <f t="shared" si="0"/>
        <v>24707.590000000084</v>
      </c>
      <c r="K31" s="54"/>
    </row>
    <row r="32" spans="1:11" s="45" customFormat="1" ht="15" customHeight="1" x14ac:dyDescent="0.35">
      <c r="A32" s="79">
        <v>28152650000171</v>
      </c>
      <c r="B32" s="80" t="s">
        <v>160</v>
      </c>
      <c r="C32" s="80" t="s">
        <v>107</v>
      </c>
      <c r="D32" s="81">
        <v>237</v>
      </c>
      <c r="E32" s="81">
        <v>895</v>
      </c>
      <c r="F32" s="81">
        <v>714011</v>
      </c>
      <c r="G32" s="87">
        <v>1.8937064436999999E-2</v>
      </c>
      <c r="H32" s="83">
        <v>1850336.51</v>
      </c>
      <c r="I32" s="83">
        <v>1827938.83</v>
      </c>
      <c r="J32" s="75">
        <f t="shared" si="0"/>
        <v>22397.679999999935</v>
      </c>
      <c r="K32" s="54"/>
    </row>
    <row r="33" spans="1:11" s="45" customFormat="1" ht="15" customHeight="1" x14ac:dyDescent="0.35">
      <c r="A33" s="79">
        <v>7522669000192</v>
      </c>
      <c r="B33" s="80" t="s">
        <v>142</v>
      </c>
      <c r="C33" s="80" t="s">
        <v>94</v>
      </c>
      <c r="D33" s="81">
        <v>237</v>
      </c>
      <c r="E33" s="81">
        <v>895</v>
      </c>
      <c r="F33" s="81">
        <v>791156</v>
      </c>
      <c r="G33" s="87">
        <v>2.128311502E-2</v>
      </c>
      <c r="H33" s="83">
        <v>2079568.61</v>
      </c>
      <c r="I33" s="83">
        <v>2054396.15</v>
      </c>
      <c r="J33" s="75">
        <f t="shared" si="0"/>
        <v>25172.460000000196</v>
      </c>
      <c r="K33" s="54"/>
    </row>
    <row r="34" spans="1:11" s="45" customFormat="1" ht="15" customHeight="1" x14ac:dyDescent="0.35">
      <c r="A34" s="79">
        <v>6840748000189</v>
      </c>
      <c r="B34" s="80" t="s">
        <v>147</v>
      </c>
      <c r="C34" s="80" t="s">
        <v>68</v>
      </c>
      <c r="D34" s="81">
        <v>237</v>
      </c>
      <c r="E34" s="81">
        <v>895</v>
      </c>
      <c r="F34" s="81">
        <v>797456</v>
      </c>
      <c r="G34" s="87">
        <v>1.3729606189E-2</v>
      </c>
      <c r="H34" s="83">
        <v>1341516.8799999999</v>
      </c>
      <c r="I34" s="83">
        <v>1325278.28</v>
      </c>
      <c r="J34" s="75">
        <f t="shared" si="0"/>
        <v>16238.59999999986</v>
      </c>
      <c r="K34" s="54"/>
    </row>
    <row r="35" spans="1:11" s="45" customFormat="1" ht="15" customHeight="1" x14ac:dyDescent="0.35">
      <c r="A35" s="79">
        <v>8324196000181</v>
      </c>
      <c r="B35" s="80" t="s">
        <v>151</v>
      </c>
      <c r="C35" s="80" t="s">
        <v>88</v>
      </c>
      <c r="D35" s="81">
        <v>237</v>
      </c>
      <c r="E35" s="81">
        <v>895</v>
      </c>
      <c r="F35" s="81">
        <v>714232</v>
      </c>
      <c r="G35" s="87">
        <v>1.4391818264E-2</v>
      </c>
      <c r="H35" s="83">
        <v>1406221.48</v>
      </c>
      <c r="I35" s="83">
        <v>1389199.65</v>
      </c>
      <c r="J35" s="75">
        <f t="shared" si="0"/>
        <v>17021.830000000075</v>
      </c>
      <c r="K35" s="54"/>
    </row>
    <row r="36" spans="1:11" s="45" customFormat="1" ht="15" customHeight="1" x14ac:dyDescent="0.35">
      <c r="A36" s="79">
        <v>9095183000140</v>
      </c>
      <c r="B36" s="80" t="s">
        <v>158</v>
      </c>
      <c r="C36" s="80" t="s">
        <v>126</v>
      </c>
      <c r="D36" s="81">
        <v>237</v>
      </c>
      <c r="E36" s="81">
        <v>895</v>
      </c>
      <c r="F36" s="81">
        <v>714453</v>
      </c>
      <c r="G36" s="87">
        <v>8.9511089680000006E-3</v>
      </c>
      <c r="H36" s="83">
        <v>874610.94</v>
      </c>
      <c r="I36" s="83">
        <v>864024.08</v>
      </c>
      <c r="J36" s="75">
        <f t="shared" si="0"/>
        <v>10586.859999999986</v>
      </c>
      <c r="K36" s="54"/>
    </row>
    <row r="37" spans="1:11" s="45" customFormat="1" ht="15" customHeight="1" x14ac:dyDescent="0.35">
      <c r="A37" s="79">
        <v>15413826000150</v>
      </c>
      <c r="B37" s="80" t="s">
        <v>138</v>
      </c>
      <c r="C37" s="80" t="s">
        <v>110</v>
      </c>
      <c r="D37" s="81">
        <v>237</v>
      </c>
      <c r="E37" s="81">
        <v>895</v>
      </c>
      <c r="F37" s="81">
        <v>714607</v>
      </c>
      <c r="G37" s="87">
        <v>9.8899858600000005E-3</v>
      </c>
      <c r="H37" s="83">
        <v>966348.4</v>
      </c>
      <c r="I37" s="83">
        <v>954651.09</v>
      </c>
      <c r="J37" s="75">
        <f t="shared" si="0"/>
        <v>11697.310000000056</v>
      </c>
      <c r="K37" s="54"/>
    </row>
    <row r="38" spans="1:11" s="45" customFormat="1" ht="15" customHeight="1" x14ac:dyDescent="0.35">
      <c r="A38" s="79">
        <v>5914650000166</v>
      </c>
      <c r="B38" s="80" t="s">
        <v>148</v>
      </c>
      <c r="C38" s="80" t="s">
        <v>132</v>
      </c>
      <c r="D38" s="81">
        <v>237</v>
      </c>
      <c r="E38" s="81">
        <v>895</v>
      </c>
      <c r="F38" s="81">
        <v>978914</v>
      </c>
      <c r="G38" s="87">
        <v>8.8259842439999993E-3</v>
      </c>
      <c r="H38" s="83">
        <v>862385.03</v>
      </c>
      <c r="I38" s="83">
        <v>851946.16</v>
      </c>
      <c r="J38" s="75">
        <f t="shared" si="0"/>
        <v>10438.869999999995</v>
      </c>
      <c r="K38" s="54"/>
    </row>
    <row r="39" spans="1:11" s="45" customFormat="1" ht="15" customHeight="1" x14ac:dyDescent="0.35">
      <c r="A39" s="79">
        <v>12272084000100</v>
      </c>
      <c r="B39" s="80" t="s">
        <v>141</v>
      </c>
      <c r="C39" s="80" t="s">
        <v>65</v>
      </c>
      <c r="D39" s="81">
        <v>237</v>
      </c>
      <c r="E39" s="81">
        <v>895</v>
      </c>
      <c r="F39" s="81">
        <v>797421</v>
      </c>
      <c r="G39" s="87">
        <v>8.8685650349999996E-3</v>
      </c>
      <c r="H39" s="83">
        <v>866545.59</v>
      </c>
      <c r="I39" s="83">
        <v>856056.35</v>
      </c>
      <c r="J39" s="75">
        <f t="shared" si="0"/>
        <v>10489.239999999991</v>
      </c>
      <c r="K39" s="54"/>
    </row>
    <row r="40" spans="1:11" s="45" customFormat="1" ht="15" customHeight="1" x14ac:dyDescent="0.35">
      <c r="A40" s="79">
        <v>7282377000120</v>
      </c>
      <c r="B40" s="80" t="s">
        <v>100</v>
      </c>
      <c r="C40" s="80" t="s">
        <v>131</v>
      </c>
      <c r="D40" s="81">
        <v>237</v>
      </c>
      <c r="E40" s="81">
        <v>895</v>
      </c>
      <c r="F40" s="81">
        <v>783765</v>
      </c>
      <c r="G40" s="87">
        <v>8.6513223109999995E-3</v>
      </c>
      <c r="H40" s="83">
        <v>845318.85</v>
      </c>
      <c r="I40" s="83">
        <v>835086.56</v>
      </c>
      <c r="J40" s="75">
        <f t="shared" si="0"/>
        <v>10232.289999999921</v>
      </c>
      <c r="K40" s="54"/>
    </row>
    <row r="41" spans="1:11" s="45" customFormat="1" ht="15" customHeight="1" x14ac:dyDescent="0.35">
      <c r="A41" s="79">
        <v>13017462000163</v>
      </c>
      <c r="B41" s="80" t="s">
        <v>159</v>
      </c>
      <c r="C41" s="80" t="s">
        <v>89</v>
      </c>
      <c r="D41" s="81">
        <v>237</v>
      </c>
      <c r="E41" s="81">
        <v>895</v>
      </c>
      <c r="F41" s="81">
        <v>797219</v>
      </c>
      <c r="G41" s="87">
        <v>7.6265899449999997E-3</v>
      </c>
      <c r="H41" s="83">
        <v>745192.47</v>
      </c>
      <c r="I41" s="83">
        <v>736172.17</v>
      </c>
      <c r="J41" s="75">
        <f t="shared" si="0"/>
        <v>9020.2999999999302</v>
      </c>
      <c r="K41" s="54"/>
    </row>
    <row r="42" spans="1:11" s="45" customFormat="1" ht="15" customHeight="1" x14ac:dyDescent="0.35">
      <c r="A42" s="79">
        <v>53859112000169</v>
      </c>
      <c r="B42" s="80" t="s">
        <v>116</v>
      </c>
      <c r="C42" s="80" t="s">
        <v>112</v>
      </c>
      <c r="D42" s="81">
        <v>237</v>
      </c>
      <c r="E42" s="81">
        <v>895</v>
      </c>
      <c r="F42" s="81">
        <v>714577</v>
      </c>
      <c r="G42" s="87">
        <v>7.1823079360000004E-3</v>
      </c>
      <c r="H42" s="83">
        <v>701781.77</v>
      </c>
      <c r="I42" s="83">
        <v>693286.94</v>
      </c>
      <c r="J42" s="75">
        <f t="shared" si="0"/>
        <v>8494.8300000000745</v>
      </c>
      <c r="K42" s="54"/>
    </row>
    <row r="43" spans="1:11" s="45" customFormat="1" ht="15" customHeight="1" x14ac:dyDescent="0.35">
      <c r="A43" s="79">
        <v>25086034000171</v>
      </c>
      <c r="B43" s="80" t="s">
        <v>101</v>
      </c>
      <c r="C43" s="80" t="s">
        <v>111</v>
      </c>
      <c r="D43" s="81">
        <v>237</v>
      </c>
      <c r="E43" s="81">
        <v>895</v>
      </c>
      <c r="F43" s="81">
        <v>715468</v>
      </c>
      <c r="G43" s="87">
        <v>6.2096952209999999E-3</v>
      </c>
      <c r="H43" s="83">
        <v>606747.99</v>
      </c>
      <c r="I43" s="83">
        <v>599403.51</v>
      </c>
      <c r="J43" s="75">
        <f t="shared" si="0"/>
        <v>7344.4799999999814</v>
      </c>
      <c r="K43" s="54"/>
    </row>
    <row r="44" spans="1:11" s="45" customFormat="1" ht="15" customHeight="1" x14ac:dyDescent="0.35">
      <c r="A44" s="79">
        <v>5965546000109</v>
      </c>
      <c r="B44" s="80" t="s">
        <v>137</v>
      </c>
      <c r="C44" s="80" t="s">
        <v>66</v>
      </c>
      <c r="D44" s="81">
        <v>237</v>
      </c>
      <c r="E44" s="81">
        <v>895</v>
      </c>
      <c r="F44" s="81">
        <v>1157019</v>
      </c>
      <c r="G44" s="87">
        <v>5.5084896109999998E-3</v>
      </c>
      <c r="H44" s="83">
        <v>538233.34</v>
      </c>
      <c r="I44" s="83">
        <v>531718.21</v>
      </c>
      <c r="J44" s="75">
        <f t="shared" si="0"/>
        <v>6515.1300000000047</v>
      </c>
      <c r="K44" s="54"/>
    </row>
    <row r="45" spans="1:11" s="45" customFormat="1" ht="15" customHeight="1" x14ac:dyDescent="0.35">
      <c r="A45" s="79">
        <v>19527639000158</v>
      </c>
      <c r="B45" s="80" t="s">
        <v>96</v>
      </c>
      <c r="C45" s="80" t="s">
        <v>90</v>
      </c>
      <c r="D45" s="81">
        <v>237</v>
      </c>
      <c r="E45" s="81">
        <v>895</v>
      </c>
      <c r="F45" s="81">
        <v>714429</v>
      </c>
      <c r="G45" s="87">
        <v>2.9375073089999999E-3</v>
      </c>
      <c r="H45" s="83">
        <v>287023.21000000002</v>
      </c>
      <c r="I45" s="83">
        <v>283548.89</v>
      </c>
      <c r="J45" s="75">
        <f t="shared" si="0"/>
        <v>3474.320000000007</v>
      </c>
      <c r="K45" s="54"/>
    </row>
    <row r="46" spans="1:11" s="45" customFormat="1" ht="15" customHeight="1" x14ac:dyDescent="0.35">
      <c r="A46" s="79">
        <v>27485069000109</v>
      </c>
      <c r="B46" s="80" t="s">
        <v>163</v>
      </c>
      <c r="C46" s="80" t="s">
        <v>91</v>
      </c>
      <c r="D46" s="81">
        <v>237</v>
      </c>
      <c r="E46" s="81">
        <v>895</v>
      </c>
      <c r="F46" s="81">
        <v>1169033</v>
      </c>
      <c r="G46" s="87">
        <v>1.9959158480000001E-3</v>
      </c>
      <c r="H46" s="83">
        <v>195020.51</v>
      </c>
      <c r="I46" s="83">
        <v>192659.85</v>
      </c>
      <c r="J46" s="75">
        <f t="shared" si="0"/>
        <v>2360.6600000000035</v>
      </c>
      <c r="K46" s="54"/>
    </row>
    <row r="47" spans="1:11" s="45" customFormat="1" ht="15" customHeight="1" x14ac:dyDescent="0.35">
      <c r="A47" s="79">
        <v>8826596000195</v>
      </c>
      <c r="B47" s="80" t="s">
        <v>157</v>
      </c>
      <c r="C47" s="80" t="s">
        <v>114</v>
      </c>
      <c r="D47" s="81">
        <v>237</v>
      </c>
      <c r="E47" s="81">
        <v>895</v>
      </c>
      <c r="F47" s="81">
        <v>714437</v>
      </c>
      <c r="G47" s="87">
        <v>1.5254617409999999E-3</v>
      </c>
      <c r="H47" s="83">
        <v>149052.54</v>
      </c>
      <c r="I47" s="83">
        <v>147248.31</v>
      </c>
      <c r="J47" s="75">
        <f t="shared" si="0"/>
        <v>1804.2300000000105</v>
      </c>
      <c r="K47" s="54"/>
    </row>
    <row r="48" spans="1:11" s="45" customFormat="1" ht="15" customHeight="1" x14ac:dyDescent="0.35">
      <c r="A48" s="79">
        <v>90660754000160</v>
      </c>
      <c r="B48" s="80" t="s">
        <v>181</v>
      </c>
      <c r="C48" s="80" t="s">
        <v>180</v>
      </c>
      <c r="D48" s="81">
        <v>237</v>
      </c>
      <c r="E48" s="81">
        <v>895</v>
      </c>
      <c r="F48" s="81">
        <v>1055852</v>
      </c>
      <c r="G48" s="87">
        <v>8.9317880800000003E-4</v>
      </c>
      <c r="H48" s="83">
        <v>87272.31</v>
      </c>
      <c r="I48" s="83">
        <v>86215.91</v>
      </c>
      <c r="J48" s="75">
        <f t="shared" si="0"/>
        <v>1056.3999999999942</v>
      </c>
      <c r="K48" s="54"/>
    </row>
    <row r="49" spans="1:11" s="45" customFormat="1" ht="15" customHeight="1" x14ac:dyDescent="0.35">
      <c r="A49" s="79">
        <v>23664303000104</v>
      </c>
      <c r="B49" s="80" t="s">
        <v>154</v>
      </c>
      <c r="C49" s="80" t="s">
        <v>127</v>
      </c>
      <c r="D49" s="81">
        <v>237</v>
      </c>
      <c r="E49" s="81">
        <v>895</v>
      </c>
      <c r="F49" s="81">
        <v>724386</v>
      </c>
      <c r="G49" s="87">
        <v>1.0530908359999999E-3</v>
      </c>
      <c r="H49" s="83">
        <v>102897.28</v>
      </c>
      <c r="I49" s="83">
        <v>101651.74</v>
      </c>
      <c r="J49" s="75">
        <f t="shared" si="0"/>
        <v>1245.5399999999936</v>
      </c>
      <c r="K49" s="54"/>
    </row>
    <row r="50" spans="1:11" s="45" customFormat="1" ht="15" customHeight="1" x14ac:dyDescent="0.35">
      <c r="A50" s="79">
        <v>75805895000130</v>
      </c>
      <c r="B50" s="80" t="s">
        <v>139</v>
      </c>
      <c r="C50" s="80" t="s">
        <v>118</v>
      </c>
      <c r="D50" s="81">
        <v>237</v>
      </c>
      <c r="E50" s="81">
        <v>895</v>
      </c>
      <c r="F50" s="81">
        <v>1360000</v>
      </c>
      <c r="G50" s="87">
        <v>6.0037609900000005E-4</v>
      </c>
      <c r="H50" s="83">
        <v>58662.62</v>
      </c>
      <c r="I50" s="83">
        <v>57952.53</v>
      </c>
      <c r="J50" s="75">
        <f t="shared" si="0"/>
        <v>710.09000000000378</v>
      </c>
      <c r="K50" s="54"/>
    </row>
    <row r="51" spans="1:11" s="45" customFormat="1" ht="15" customHeight="1" x14ac:dyDescent="0.35">
      <c r="A51" s="79">
        <v>83855973000130</v>
      </c>
      <c r="B51" s="80" t="s">
        <v>172</v>
      </c>
      <c r="C51" s="80" t="s">
        <v>173</v>
      </c>
      <c r="D51" s="81">
        <v>237</v>
      </c>
      <c r="E51" s="81">
        <v>895</v>
      </c>
      <c r="F51" s="81">
        <v>742147</v>
      </c>
      <c r="G51" s="87">
        <v>5.0390664099999997E-4</v>
      </c>
      <c r="H51" s="83">
        <v>49236.61</v>
      </c>
      <c r="I51" s="83">
        <v>48640.62</v>
      </c>
      <c r="J51" s="75">
        <f t="shared" si="0"/>
        <v>595.98999999999796</v>
      </c>
      <c r="K51" s="54"/>
    </row>
    <row r="52" spans="1:11" s="45" customFormat="1" ht="15" customHeight="1" x14ac:dyDescent="0.35">
      <c r="A52" s="79">
        <v>88446034000155</v>
      </c>
      <c r="B52" s="80" t="s">
        <v>120</v>
      </c>
      <c r="C52" s="80" t="s">
        <v>122</v>
      </c>
      <c r="D52" s="81">
        <v>237</v>
      </c>
      <c r="E52" s="81">
        <v>895</v>
      </c>
      <c r="F52" s="81">
        <v>1359819</v>
      </c>
      <c r="G52" s="87">
        <v>4.2487617399999998E-4</v>
      </c>
      <c r="H52" s="83">
        <v>41514.559999999998</v>
      </c>
      <c r="I52" s="83">
        <v>41012.04</v>
      </c>
      <c r="J52" s="75">
        <f t="shared" si="0"/>
        <v>502.5199999999968</v>
      </c>
      <c r="K52" s="54"/>
    </row>
    <row r="53" spans="1:11" s="45" customFormat="1" ht="15" customHeight="1" x14ac:dyDescent="0.35">
      <c r="A53" s="79">
        <v>1377555000110</v>
      </c>
      <c r="B53" s="80" t="s">
        <v>162</v>
      </c>
      <c r="C53" s="80" t="s">
        <v>123</v>
      </c>
      <c r="D53" s="81">
        <v>237</v>
      </c>
      <c r="E53" s="81">
        <v>895</v>
      </c>
      <c r="F53" s="81">
        <v>1171950</v>
      </c>
      <c r="G53" s="87">
        <v>3.6876204100000002E-4</v>
      </c>
      <c r="H53" s="83">
        <v>36031.660000000003</v>
      </c>
      <c r="I53" s="83">
        <v>35595.51</v>
      </c>
      <c r="J53" s="75">
        <f t="shared" si="0"/>
        <v>436.15000000000146</v>
      </c>
      <c r="K53" s="54"/>
    </row>
    <row r="54" spans="1:11" s="45" customFormat="1" ht="15" customHeight="1" x14ac:dyDescent="0.35">
      <c r="A54" s="79">
        <v>95289500000100</v>
      </c>
      <c r="B54" s="80" t="s">
        <v>119</v>
      </c>
      <c r="C54" s="80" t="s">
        <v>121</v>
      </c>
      <c r="D54" s="81">
        <v>237</v>
      </c>
      <c r="E54" s="81">
        <v>895</v>
      </c>
      <c r="F54" s="81">
        <v>1173057</v>
      </c>
      <c r="G54" s="87">
        <v>3.4457541499999998E-4</v>
      </c>
      <c r="H54" s="83">
        <v>33668.39</v>
      </c>
      <c r="I54" s="83">
        <v>33260.85</v>
      </c>
      <c r="J54" s="75">
        <f t="shared" si="0"/>
        <v>407.54000000000087</v>
      </c>
      <c r="K54" s="54"/>
    </row>
    <row r="55" spans="1:11" s="45" customFormat="1" ht="15" customHeight="1" x14ac:dyDescent="0.35">
      <c r="A55" s="79">
        <v>97839922000129</v>
      </c>
      <c r="B55" s="80" t="s">
        <v>178</v>
      </c>
      <c r="C55" s="80" t="s">
        <v>177</v>
      </c>
      <c r="D55" s="81">
        <v>237</v>
      </c>
      <c r="E55" s="81">
        <v>895</v>
      </c>
      <c r="F55" s="81">
        <v>1385097</v>
      </c>
      <c r="G55" s="87">
        <v>2.2950997E-4</v>
      </c>
      <c r="H55" s="83">
        <v>22425.37</v>
      </c>
      <c r="I55" s="83">
        <v>22153.919999999998</v>
      </c>
      <c r="J55" s="75">
        <f t="shared" si="0"/>
        <v>271.45000000000073</v>
      </c>
      <c r="K55" s="54"/>
    </row>
    <row r="56" spans="1:11" s="45" customFormat="1" ht="15" customHeight="1" x14ac:dyDescent="0.35">
      <c r="A56" s="79">
        <v>89889604000144</v>
      </c>
      <c r="B56" s="80" t="s">
        <v>97</v>
      </c>
      <c r="C56" s="80" t="s">
        <v>92</v>
      </c>
      <c r="D56" s="81">
        <v>237</v>
      </c>
      <c r="E56" s="81">
        <v>895</v>
      </c>
      <c r="F56" s="81">
        <v>1327577</v>
      </c>
      <c r="G56" s="87">
        <v>1.7606885400000001E-4</v>
      </c>
      <c r="H56" s="83">
        <v>17203.650000000001</v>
      </c>
      <c r="I56" s="83">
        <v>16995.41</v>
      </c>
      <c r="J56" s="75">
        <f t="shared" si="0"/>
        <v>208.2400000000016</v>
      </c>
      <c r="K56" s="54"/>
    </row>
    <row r="57" spans="1:11" s="45" customFormat="1" ht="15" customHeight="1" x14ac:dyDescent="0.35">
      <c r="A57" s="79">
        <v>97578090000134</v>
      </c>
      <c r="B57" s="80" t="s">
        <v>98</v>
      </c>
      <c r="C57" s="80" t="s">
        <v>93</v>
      </c>
      <c r="D57" s="81">
        <v>237</v>
      </c>
      <c r="E57" s="81">
        <v>895</v>
      </c>
      <c r="F57" s="81">
        <v>1339591</v>
      </c>
      <c r="G57" s="87">
        <v>1.4773617499999999E-4</v>
      </c>
      <c r="H57" s="83">
        <v>14435.27</v>
      </c>
      <c r="I57" s="83">
        <v>14260.54</v>
      </c>
      <c r="J57" s="75">
        <f t="shared" si="0"/>
        <v>174.72999999999956</v>
      </c>
      <c r="K57" s="54"/>
    </row>
    <row r="58" spans="1:11" s="45" customFormat="1" ht="15" customHeight="1" x14ac:dyDescent="0.35">
      <c r="A58" s="79">
        <v>79850574000109</v>
      </c>
      <c r="B58" s="80" t="s">
        <v>80</v>
      </c>
      <c r="C58" s="80" t="s">
        <v>81</v>
      </c>
      <c r="D58" s="81">
        <v>237</v>
      </c>
      <c r="E58" s="81">
        <v>895</v>
      </c>
      <c r="F58" s="81">
        <v>1336150</v>
      </c>
      <c r="G58" s="87">
        <v>7.2748598999999994E-5</v>
      </c>
      <c r="H58" s="83">
        <v>7108.25</v>
      </c>
      <c r="I58" s="83">
        <v>7022.21</v>
      </c>
      <c r="J58" s="75">
        <f t="shared" si="0"/>
        <v>86.039999999999964</v>
      </c>
      <c r="K58" s="54"/>
    </row>
    <row r="59" spans="1:11" s="58" customFormat="1" ht="17.25" customHeight="1" x14ac:dyDescent="0.35">
      <c r="A59" s="226"/>
      <c r="B59" s="227"/>
      <c r="C59" s="227"/>
      <c r="D59" s="227"/>
      <c r="E59" s="227"/>
      <c r="F59" s="228"/>
      <c r="G59" s="76">
        <f>SUM(G12:G58)</f>
        <v>1.0000000000030003</v>
      </c>
      <c r="H59" s="76">
        <f>SUM(H12:H58)</f>
        <v>97709785.810000002</v>
      </c>
      <c r="I59" s="76">
        <f>SUM(I12:I58)</f>
        <v>96527042.560000002</v>
      </c>
      <c r="J59" s="76">
        <f>SUM(J12:J58)</f>
        <v>1182743.2500000005</v>
      </c>
    </row>
  </sheetData>
  <mergeCells count="2">
    <mergeCell ref="A1:K1"/>
    <mergeCell ref="A59:F59"/>
  </mergeCells>
  <printOptions horizontalCentered="1"/>
  <pageMargins left="0.23622047244094491" right="0.23622047244094491" top="0.59055118110236227" bottom="0.78740157480314965" header="0.31496062992125984" footer="0.31496062992125984"/>
  <pageSetup paperSize="9" firstPageNumber="2" fitToHeight="0" orientation="portrait" useFirstPageNumber="1" r:id="rId1"/>
  <headerFooter differentFirst="1">
    <oddFooter>&amp;LCCEE Confidencial&amp;C&amp;D&amp;RPágina &amp;P</oddFooter>
    <firstFooter>&amp;LCCEE Confidencial&amp;R&amp;[Pagina]</first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Planilha11">
    <pageSetUpPr fitToPage="1"/>
  </sheetPr>
  <dimension ref="A1:K60"/>
  <sheetViews>
    <sheetView showGridLines="0" topLeftCell="A27" zoomScale="95" zoomScaleNormal="95" workbookViewId="0">
      <selection activeCell="B35" sqref="B35"/>
    </sheetView>
  </sheetViews>
  <sheetFormatPr defaultColWidth="9.1796875" defaultRowHeight="13" x14ac:dyDescent="0.3"/>
  <cols>
    <col min="1" max="1" width="18.1796875" style="48" customWidth="1"/>
    <col min="2" max="2" width="56.453125" style="48" bestFit="1" customWidth="1"/>
    <col min="3" max="3" width="19.54296875" style="48" customWidth="1"/>
    <col min="4" max="4" width="8.26953125" style="42" customWidth="1"/>
    <col min="5" max="5" width="11.26953125" style="42" customWidth="1"/>
    <col min="6" max="6" width="10.453125" style="42" bestFit="1" customWidth="1"/>
    <col min="7" max="7" width="17.7265625" style="48" bestFit="1" customWidth="1"/>
    <col min="8" max="8" width="15.26953125" style="48" customWidth="1"/>
    <col min="9" max="9" width="19.81640625" style="48" bestFit="1" customWidth="1"/>
    <col min="10" max="10" width="24.26953125" style="48" bestFit="1" customWidth="1"/>
    <col min="11" max="12" width="16.1796875" style="48" bestFit="1" customWidth="1"/>
    <col min="13" max="14" width="9.1796875" style="48" customWidth="1"/>
    <col min="15" max="16384" width="9.1796875" style="48"/>
  </cols>
  <sheetData>
    <row r="1" spans="1:11" customFormat="1" ht="27.75" customHeight="1" x14ac:dyDescent="0.35">
      <c r="A1" s="206" t="s">
        <v>209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</row>
    <row r="2" spans="1:11" customFormat="1" ht="9" customHeight="1" x14ac:dyDescent="0.35">
      <c r="B2" s="40"/>
      <c r="D2" s="41"/>
      <c r="E2" s="41"/>
      <c r="F2" s="42"/>
      <c r="G2" s="41"/>
      <c r="H2" s="40" t="s">
        <v>72</v>
      </c>
      <c r="I2" s="40"/>
      <c r="J2" s="43"/>
    </row>
    <row r="3" spans="1:11" s="44" customFormat="1" ht="16" customHeight="1" x14ac:dyDescent="0.35">
      <c r="D3" s="56"/>
      <c r="E3" s="56"/>
      <c r="F3" s="45"/>
      <c r="G3" s="61"/>
      <c r="H3" s="62" t="s">
        <v>50</v>
      </c>
      <c r="I3" s="62" t="s">
        <v>51</v>
      </c>
      <c r="J3" s="62" t="s">
        <v>52</v>
      </c>
    </row>
    <row r="4" spans="1:11" s="44" customFormat="1" ht="16" customHeight="1" x14ac:dyDescent="0.35">
      <c r="B4" s="56"/>
      <c r="C4" s="56"/>
      <c r="D4" s="56"/>
      <c r="E4" s="56"/>
      <c r="F4" s="46"/>
      <c r="G4" s="63" t="s">
        <v>73</v>
      </c>
      <c r="H4" s="64">
        <v>106937910.52999999</v>
      </c>
      <c r="I4" s="65">
        <v>1</v>
      </c>
      <c r="J4" s="66">
        <v>48</v>
      </c>
    </row>
    <row r="5" spans="1:11" s="44" customFormat="1" ht="16" customHeight="1" x14ac:dyDescent="0.35">
      <c r="B5" s="50"/>
      <c r="C5" s="56"/>
      <c r="E5" s="37"/>
      <c r="F5" s="46"/>
      <c r="G5" s="94" t="s">
        <v>74</v>
      </c>
      <c r="H5" s="95">
        <v>369333.35</v>
      </c>
      <c r="I5" s="96" t="s">
        <v>54</v>
      </c>
      <c r="J5" s="96" t="s">
        <v>54</v>
      </c>
    </row>
    <row r="6" spans="1:11" s="44" customFormat="1" ht="16" customHeight="1" x14ac:dyDescent="0.35">
      <c r="B6" s="55"/>
      <c r="C6" s="56"/>
      <c r="D6" s="56"/>
      <c r="E6" s="56"/>
      <c r="G6" s="94" t="s">
        <v>53</v>
      </c>
      <c r="H6" s="95">
        <v>64991108.330000013</v>
      </c>
      <c r="I6" s="97">
        <v>1</v>
      </c>
      <c r="J6" s="96">
        <v>100</v>
      </c>
    </row>
    <row r="7" spans="1:11" s="44" customFormat="1" ht="16" customHeight="1" x14ac:dyDescent="0.35">
      <c r="B7" s="55"/>
      <c r="C7" s="57"/>
      <c r="D7" s="56"/>
      <c r="E7" s="56"/>
      <c r="G7" s="94" t="s">
        <v>75</v>
      </c>
      <c r="H7" s="95">
        <v>40256513.370000005</v>
      </c>
      <c r="I7" s="97" t="s">
        <v>54</v>
      </c>
      <c r="J7" s="96">
        <v>53</v>
      </c>
    </row>
    <row r="8" spans="1:11" s="44" customFormat="1" ht="16" customHeight="1" x14ac:dyDescent="0.35">
      <c r="B8" s="55"/>
      <c r="C8" s="57"/>
      <c r="D8" s="56"/>
      <c r="E8" s="56"/>
      <c r="G8" s="67" t="s">
        <v>76</v>
      </c>
      <c r="H8" s="68">
        <f>SUM(H5:H7)</f>
        <v>105616955.05000001</v>
      </c>
      <c r="I8" s="118">
        <f>H8/H4</f>
        <v>0.98764745380330399</v>
      </c>
      <c r="J8" s="70" t="s">
        <v>54</v>
      </c>
    </row>
    <row r="9" spans="1:11" s="44" customFormat="1" ht="16" customHeight="1" x14ac:dyDescent="0.35">
      <c r="B9" s="55"/>
      <c r="C9" s="57"/>
      <c r="D9" s="56"/>
      <c r="E9" s="56"/>
      <c r="G9" s="71" t="s">
        <v>55</v>
      </c>
      <c r="H9" s="72">
        <v>1320955.4699999744</v>
      </c>
      <c r="I9" s="117">
        <f>H9/H4</f>
        <v>1.2352546103183848E-2</v>
      </c>
      <c r="J9" s="74" t="s">
        <v>54</v>
      </c>
    </row>
    <row r="10" spans="1:11" s="44" customFormat="1" ht="16" customHeight="1" x14ac:dyDescent="0.35">
      <c r="A10" s="47"/>
      <c r="C10" s="47"/>
      <c r="F10" s="46"/>
    </row>
    <row r="11" spans="1:11" s="46" customFormat="1" ht="39" customHeight="1" x14ac:dyDescent="0.35">
      <c r="A11" s="77" t="s">
        <v>56</v>
      </c>
      <c r="B11" s="77" t="s">
        <v>57</v>
      </c>
      <c r="C11" s="77" t="s">
        <v>58</v>
      </c>
      <c r="D11" s="77" t="s">
        <v>59</v>
      </c>
      <c r="E11" s="78" t="s">
        <v>60</v>
      </c>
      <c r="F11" s="78" t="s">
        <v>61</v>
      </c>
      <c r="G11" s="78" t="s">
        <v>62</v>
      </c>
      <c r="H11" s="78" t="s">
        <v>77</v>
      </c>
      <c r="I11" s="77" t="s">
        <v>78</v>
      </c>
      <c r="J11" s="77" t="s">
        <v>79</v>
      </c>
    </row>
    <row r="12" spans="1:11" s="45" customFormat="1" ht="15" customHeight="1" x14ac:dyDescent="0.35">
      <c r="A12" s="79">
        <v>61695227000193</v>
      </c>
      <c r="B12" s="80" t="s">
        <v>156</v>
      </c>
      <c r="C12" s="80" t="s">
        <v>64</v>
      </c>
      <c r="D12" s="81">
        <v>237</v>
      </c>
      <c r="E12" s="81">
        <v>895</v>
      </c>
      <c r="F12" s="81">
        <v>714305</v>
      </c>
      <c r="G12" s="87">
        <v>9.6325383102999998E-2</v>
      </c>
      <c r="H12" s="83">
        <v>10300835.199999999</v>
      </c>
      <c r="I12" s="83">
        <v>10173593.66</v>
      </c>
      <c r="J12" s="75">
        <f t="shared" ref="J12:J59" si="0">H12-I12</f>
        <v>127241.53999999911</v>
      </c>
      <c r="K12" s="54"/>
    </row>
    <row r="13" spans="1:11" s="45" customFormat="1" ht="15" customHeight="1" x14ac:dyDescent="0.35">
      <c r="A13" s="79">
        <v>6981180000116</v>
      </c>
      <c r="B13" s="80" t="s">
        <v>133</v>
      </c>
      <c r="C13" s="80" t="s">
        <v>69</v>
      </c>
      <c r="D13" s="81">
        <v>237</v>
      </c>
      <c r="E13" s="81">
        <v>895</v>
      </c>
      <c r="F13" s="81">
        <v>767859</v>
      </c>
      <c r="G13" s="87">
        <v>9.6155746442000006E-2</v>
      </c>
      <c r="H13" s="83">
        <v>10282694.609999999</v>
      </c>
      <c r="I13" s="83">
        <v>10155677.15</v>
      </c>
      <c r="J13" s="75">
        <f t="shared" si="0"/>
        <v>127017.45999999903</v>
      </c>
      <c r="K13" s="54"/>
    </row>
    <row r="14" spans="1:11" s="45" customFormat="1" ht="15" customHeight="1" x14ac:dyDescent="0.35">
      <c r="A14" s="79">
        <v>60444437000146</v>
      </c>
      <c r="B14" s="80" t="s">
        <v>161</v>
      </c>
      <c r="C14" s="80" t="s">
        <v>102</v>
      </c>
      <c r="D14" s="81">
        <v>237</v>
      </c>
      <c r="E14" s="81">
        <v>895</v>
      </c>
      <c r="F14" s="81">
        <v>1001892</v>
      </c>
      <c r="G14" s="87">
        <v>5.6798029716000002E-2</v>
      </c>
      <c r="H14" s="83">
        <v>6073862.6200000001</v>
      </c>
      <c r="I14" s="83">
        <v>5998834.9500000002</v>
      </c>
      <c r="J14" s="75">
        <f t="shared" si="0"/>
        <v>75027.669999999925</v>
      </c>
      <c r="K14" s="54"/>
    </row>
    <row r="15" spans="1:11" s="45" customFormat="1" ht="15" customHeight="1" x14ac:dyDescent="0.35">
      <c r="A15" s="79">
        <v>33050196000188</v>
      </c>
      <c r="B15" s="80" t="s">
        <v>152</v>
      </c>
      <c r="C15" s="80" t="s">
        <v>71</v>
      </c>
      <c r="D15" s="81">
        <v>237</v>
      </c>
      <c r="E15" s="81">
        <v>895</v>
      </c>
      <c r="F15" s="81">
        <v>714119</v>
      </c>
      <c r="G15" s="87">
        <v>6.5926244445000004E-2</v>
      </c>
      <c r="H15" s="83">
        <v>7050014.8300000001</v>
      </c>
      <c r="I15" s="83">
        <v>6962929.2000000002</v>
      </c>
      <c r="J15" s="75">
        <f t="shared" si="0"/>
        <v>87085.629999999888</v>
      </c>
      <c r="K15" s="54"/>
    </row>
    <row r="16" spans="1:11" s="45" customFormat="1" ht="15" customHeight="1" x14ac:dyDescent="0.35">
      <c r="A16" s="79">
        <v>8336783000190</v>
      </c>
      <c r="B16" s="80" t="s">
        <v>134</v>
      </c>
      <c r="C16" s="80" t="s">
        <v>85</v>
      </c>
      <c r="D16" s="81">
        <v>237</v>
      </c>
      <c r="E16" s="81">
        <v>895</v>
      </c>
      <c r="F16" s="81">
        <v>804517</v>
      </c>
      <c r="G16" s="87">
        <v>5.735928278E-2</v>
      </c>
      <c r="H16" s="83">
        <v>6133881.8499999996</v>
      </c>
      <c r="I16" s="83">
        <v>6058112.79</v>
      </c>
      <c r="J16" s="75">
        <f t="shared" si="0"/>
        <v>75769.05999999959</v>
      </c>
      <c r="K16" s="54"/>
    </row>
    <row r="17" spans="1:11" s="45" customFormat="1" ht="15" customHeight="1" x14ac:dyDescent="0.35">
      <c r="A17" s="79">
        <v>4368898000106</v>
      </c>
      <c r="B17" s="80" t="s">
        <v>135</v>
      </c>
      <c r="C17" s="80" t="s">
        <v>67</v>
      </c>
      <c r="D17" s="81">
        <v>237</v>
      </c>
      <c r="E17" s="81">
        <v>895</v>
      </c>
      <c r="F17" s="81">
        <v>714178</v>
      </c>
      <c r="G17" s="87">
        <v>5.1876113275000003E-2</v>
      </c>
      <c r="H17" s="83">
        <v>5547523.1600000001</v>
      </c>
      <c r="I17" s="83">
        <v>5478997.1200000001</v>
      </c>
      <c r="J17" s="75">
        <f t="shared" si="0"/>
        <v>68526.040000000037</v>
      </c>
      <c r="K17" s="54"/>
    </row>
    <row r="18" spans="1:11" s="45" customFormat="1" ht="15" customHeight="1" x14ac:dyDescent="0.35">
      <c r="A18" s="79">
        <v>15139629000194</v>
      </c>
      <c r="B18" s="80" t="s">
        <v>149</v>
      </c>
      <c r="C18" s="80" t="s">
        <v>86</v>
      </c>
      <c r="D18" s="81">
        <v>237</v>
      </c>
      <c r="E18" s="81">
        <v>895</v>
      </c>
      <c r="F18" s="81">
        <v>714534</v>
      </c>
      <c r="G18" s="87">
        <v>4.9696604633999997E-2</v>
      </c>
      <c r="H18" s="83">
        <v>5314451.0599999996</v>
      </c>
      <c r="I18" s="83">
        <v>5248804.0599999996</v>
      </c>
      <c r="J18" s="75">
        <f t="shared" si="0"/>
        <v>65647</v>
      </c>
      <c r="K18" s="54"/>
    </row>
    <row r="19" spans="1:11" s="45" customFormat="1" ht="15" customHeight="1" x14ac:dyDescent="0.35">
      <c r="A19" s="79">
        <v>1543032000104</v>
      </c>
      <c r="B19" s="80" t="s">
        <v>144</v>
      </c>
      <c r="C19" s="80" t="s">
        <v>124</v>
      </c>
      <c r="D19" s="81">
        <v>237</v>
      </c>
      <c r="E19" s="81">
        <v>895</v>
      </c>
      <c r="F19" s="81">
        <v>714569</v>
      </c>
      <c r="G19" s="87">
        <v>4.0458796778000003E-2</v>
      </c>
      <c r="H19" s="83">
        <v>4326579.1900000004</v>
      </c>
      <c r="I19" s="83">
        <v>4273134.92</v>
      </c>
      <c r="J19" s="75">
        <f t="shared" si="0"/>
        <v>53444.270000000484</v>
      </c>
      <c r="K19" s="54"/>
    </row>
    <row r="20" spans="1:11" s="45" customFormat="1" ht="15" customHeight="1" x14ac:dyDescent="0.35">
      <c r="A20" s="79">
        <v>2016440000162</v>
      </c>
      <c r="B20" s="80" t="s">
        <v>95</v>
      </c>
      <c r="C20" s="80" t="s">
        <v>87</v>
      </c>
      <c r="D20" s="81">
        <v>237</v>
      </c>
      <c r="E20" s="81">
        <v>895</v>
      </c>
      <c r="F20" s="81">
        <v>714313</v>
      </c>
      <c r="G20" s="87">
        <v>3.938409306E-2</v>
      </c>
      <c r="H20" s="83">
        <v>4211652.62</v>
      </c>
      <c r="I20" s="83">
        <v>4159627.99</v>
      </c>
      <c r="J20" s="75">
        <f t="shared" si="0"/>
        <v>52024.629999999888</v>
      </c>
      <c r="K20" s="54"/>
    </row>
    <row r="21" spans="1:11" s="45" customFormat="1" ht="15" customHeight="1" x14ac:dyDescent="0.35">
      <c r="A21" s="79">
        <v>2328280000197</v>
      </c>
      <c r="B21" s="80" t="s">
        <v>117</v>
      </c>
      <c r="C21" s="80" t="s">
        <v>113</v>
      </c>
      <c r="D21" s="81">
        <v>237</v>
      </c>
      <c r="E21" s="81">
        <v>895</v>
      </c>
      <c r="F21" s="81">
        <v>715484</v>
      </c>
      <c r="G21" s="87">
        <v>3.6585544551999999E-2</v>
      </c>
      <c r="H21" s="83">
        <v>3912381.69</v>
      </c>
      <c r="I21" s="83">
        <v>3864053.81</v>
      </c>
      <c r="J21" s="75">
        <f t="shared" si="0"/>
        <v>48327.879999999888</v>
      </c>
      <c r="K21" s="54"/>
    </row>
    <row r="22" spans="1:11" s="45" customFormat="1" ht="15" customHeight="1" x14ac:dyDescent="0.35">
      <c r="A22" s="79">
        <v>10835932000108</v>
      </c>
      <c r="B22" s="80" t="s">
        <v>145</v>
      </c>
      <c r="C22" s="80" t="s">
        <v>104</v>
      </c>
      <c r="D22" s="81">
        <v>237</v>
      </c>
      <c r="E22" s="81">
        <v>895</v>
      </c>
      <c r="F22" s="81">
        <v>714216</v>
      </c>
      <c r="G22" s="87">
        <v>3.3483225194000002E-2</v>
      </c>
      <c r="H22" s="83">
        <v>3580626.14</v>
      </c>
      <c r="I22" s="83">
        <v>3536396.29</v>
      </c>
      <c r="J22" s="75">
        <f t="shared" si="0"/>
        <v>44229.850000000093</v>
      </c>
      <c r="K22" s="54"/>
    </row>
    <row r="23" spans="1:11" s="45" customFormat="1" ht="15" customHeight="1" x14ac:dyDescent="0.35">
      <c r="A23" s="79">
        <v>2341467000120</v>
      </c>
      <c r="B23" s="80" t="s">
        <v>128</v>
      </c>
      <c r="C23" s="80" t="s">
        <v>129</v>
      </c>
      <c r="D23" s="81">
        <v>237</v>
      </c>
      <c r="E23" s="81">
        <v>895</v>
      </c>
      <c r="F23" s="81">
        <v>1160729</v>
      </c>
      <c r="G23" s="87">
        <v>2.8896795108999999E-2</v>
      </c>
      <c r="H23" s="83">
        <v>3090162.89</v>
      </c>
      <c r="I23" s="83">
        <v>3051991.51</v>
      </c>
      <c r="J23" s="75">
        <f t="shared" si="0"/>
        <v>38171.380000000354</v>
      </c>
      <c r="K23" s="54"/>
    </row>
    <row r="24" spans="1:11" s="45" customFormat="1" ht="15" customHeight="1" x14ac:dyDescent="0.35">
      <c r="A24" s="79">
        <v>7047251000170</v>
      </c>
      <c r="B24" s="80" t="s">
        <v>150</v>
      </c>
      <c r="C24" s="80" t="s">
        <v>105</v>
      </c>
      <c r="D24" s="81">
        <v>237</v>
      </c>
      <c r="E24" s="81">
        <v>895</v>
      </c>
      <c r="F24" s="81">
        <v>714097</v>
      </c>
      <c r="G24" s="87">
        <v>2.9524562096999999E-2</v>
      </c>
      <c r="H24" s="83">
        <v>3157294.98</v>
      </c>
      <c r="I24" s="83">
        <v>3118294.35</v>
      </c>
      <c r="J24" s="75">
        <f t="shared" si="0"/>
        <v>39000.629999999888</v>
      </c>
      <c r="K24" s="54"/>
    </row>
    <row r="25" spans="1:11" s="45" customFormat="1" ht="15" customHeight="1" x14ac:dyDescent="0.35">
      <c r="A25" s="79">
        <v>2302100000106</v>
      </c>
      <c r="B25" s="80" t="s">
        <v>136</v>
      </c>
      <c r="C25" s="80" t="s">
        <v>106</v>
      </c>
      <c r="D25" s="81">
        <v>237</v>
      </c>
      <c r="E25" s="81">
        <v>895</v>
      </c>
      <c r="F25" s="81">
        <v>714550</v>
      </c>
      <c r="G25" s="87">
        <v>2.9136430893000002E-2</v>
      </c>
      <c r="H25" s="83">
        <v>3115789.04</v>
      </c>
      <c r="I25" s="83">
        <v>3077301.11</v>
      </c>
      <c r="J25" s="75">
        <f t="shared" si="0"/>
        <v>38487.930000000168</v>
      </c>
      <c r="K25" s="54"/>
    </row>
    <row r="26" spans="1:11" s="45" customFormat="1" ht="15" customHeight="1" x14ac:dyDescent="0.35">
      <c r="A26" s="79">
        <v>4895728000180</v>
      </c>
      <c r="B26" s="80" t="s">
        <v>169</v>
      </c>
      <c r="C26" s="80" t="s">
        <v>63</v>
      </c>
      <c r="D26" s="81">
        <v>237</v>
      </c>
      <c r="E26" s="81">
        <v>895</v>
      </c>
      <c r="F26" s="81">
        <v>715387</v>
      </c>
      <c r="G26" s="87">
        <v>2.5831879791999999E-2</v>
      </c>
      <c r="H26" s="83">
        <v>2762407.25</v>
      </c>
      <c r="I26" s="83">
        <v>2728284.49</v>
      </c>
      <c r="J26" s="75">
        <f t="shared" si="0"/>
        <v>34122.759999999776</v>
      </c>
      <c r="K26" s="54"/>
    </row>
    <row r="27" spans="1:11" s="45" customFormat="1" ht="15" customHeight="1" x14ac:dyDescent="0.35">
      <c r="A27" s="79">
        <v>33050071000158</v>
      </c>
      <c r="B27" s="80" t="s">
        <v>140</v>
      </c>
      <c r="C27" s="80" t="s">
        <v>103</v>
      </c>
      <c r="D27" s="81">
        <v>237</v>
      </c>
      <c r="E27" s="81">
        <v>895</v>
      </c>
      <c r="F27" s="81">
        <v>797758</v>
      </c>
      <c r="G27" s="87">
        <v>2.6890750022999999E-2</v>
      </c>
      <c r="H27" s="83">
        <v>2875640.62</v>
      </c>
      <c r="I27" s="83">
        <v>2840119.14</v>
      </c>
      <c r="J27" s="75">
        <f t="shared" si="0"/>
        <v>35521.479999999981</v>
      </c>
      <c r="K27" s="54"/>
    </row>
    <row r="28" spans="1:11" s="45" customFormat="1" ht="15" customHeight="1" x14ac:dyDescent="0.35">
      <c r="A28" s="79">
        <v>4172213000151</v>
      </c>
      <c r="B28" s="80" t="s">
        <v>153</v>
      </c>
      <c r="C28" s="80" t="s">
        <v>125</v>
      </c>
      <c r="D28" s="81">
        <v>237</v>
      </c>
      <c r="E28" s="81">
        <v>895</v>
      </c>
      <c r="F28" s="81">
        <v>797677</v>
      </c>
      <c r="G28" s="87">
        <v>2.7855700801E-2</v>
      </c>
      <c r="H28" s="83">
        <v>2978830.44</v>
      </c>
      <c r="I28" s="83">
        <v>2942034.3</v>
      </c>
      <c r="J28" s="75">
        <f t="shared" si="0"/>
        <v>36796.14000000013</v>
      </c>
      <c r="K28" s="54"/>
    </row>
    <row r="29" spans="1:11" s="45" customFormat="1" ht="15" customHeight="1" x14ac:dyDescent="0.35">
      <c r="A29" s="79">
        <v>8467115000100</v>
      </c>
      <c r="B29" s="80" t="s">
        <v>143</v>
      </c>
      <c r="C29" s="80" t="s">
        <v>115</v>
      </c>
      <c r="D29" s="81">
        <v>237</v>
      </c>
      <c r="E29" s="81">
        <v>895</v>
      </c>
      <c r="F29" s="81">
        <v>808296</v>
      </c>
      <c r="G29" s="87">
        <v>2.2318690801000001E-2</v>
      </c>
      <c r="H29" s="83">
        <v>2386714.16</v>
      </c>
      <c r="I29" s="83">
        <v>2357232.16</v>
      </c>
      <c r="J29" s="75">
        <f t="shared" si="0"/>
        <v>29482</v>
      </c>
      <c r="K29" s="54"/>
    </row>
    <row r="30" spans="1:11" s="45" customFormat="1" ht="15" customHeight="1" x14ac:dyDescent="0.35">
      <c r="A30" s="79">
        <v>3467321000199</v>
      </c>
      <c r="B30" s="80" t="s">
        <v>99</v>
      </c>
      <c r="C30" s="80" t="s">
        <v>108</v>
      </c>
      <c r="D30" s="81">
        <v>237</v>
      </c>
      <c r="E30" s="81">
        <v>895</v>
      </c>
      <c r="F30" s="81">
        <v>797693</v>
      </c>
      <c r="G30" s="87">
        <v>2.2524123747E-2</v>
      </c>
      <c r="H30" s="83">
        <v>2408682.73</v>
      </c>
      <c r="I30" s="83">
        <v>2378929.37</v>
      </c>
      <c r="J30" s="75">
        <f t="shared" si="0"/>
        <v>29753.35999999987</v>
      </c>
      <c r="K30" s="54"/>
    </row>
    <row r="31" spans="1:11" s="45" customFormat="1" ht="15" customHeight="1" x14ac:dyDescent="0.35">
      <c r="A31" s="79">
        <v>6272793000184</v>
      </c>
      <c r="B31" s="80" t="s">
        <v>146</v>
      </c>
      <c r="C31" s="80" t="s">
        <v>109</v>
      </c>
      <c r="D31" s="81">
        <v>237</v>
      </c>
      <c r="E31" s="81">
        <v>895</v>
      </c>
      <c r="F31" s="81">
        <v>715352</v>
      </c>
      <c r="G31" s="87">
        <v>2.1075836051E-2</v>
      </c>
      <c r="H31" s="83">
        <v>2253805.87</v>
      </c>
      <c r="I31" s="83">
        <v>2225965.63</v>
      </c>
      <c r="J31" s="75">
        <f t="shared" si="0"/>
        <v>27840.240000000224</v>
      </c>
      <c r="K31" s="54"/>
    </row>
    <row r="32" spans="1:11" s="45" customFormat="1" ht="15" customHeight="1" x14ac:dyDescent="0.35">
      <c r="A32" s="79">
        <v>28152650000171</v>
      </c>
      <c r="B32" s="80" t="s">
        <v>160</v>
      </c>
      <c r="C32" s="80" t="s">
        <v>107</v>
      </c>
      <c r="D32" s="81">
        <v>237</v>
      </c>
      <c r="E32" s="81">
        <v>895</v>
      </c>
      <c r="F32" s="81">
        <v>714011</v>
      </c>
      <c r="G32" s="87">
        <v>1.7809011794999999E-2</v>
      </c>
      <c r="H32" s="83">
        <v>1904458.51</v>
      </c>
      <c r="I32" s="83">
        <v>1880933.6</v>
      </c>
      <c r="J32" s="75">
        <f t="shared" si="0"/>
        <v>23524.909999999916</v>
      </c>
      <c r="K32" s="54"/>
    </row>
    <row r="33" spans="1:11" s="45" customFormat="1" ht="15" customHeight="1" x14ac:dyDescent="0.35">
      <c r="A33" s="79">
        <v>7522669000192</v>
      </c>
      <c r="B33" s="80" t="s">
        <v>142</v>
      </c>
      <c r="C33" s="80" t="s">
        <v>94</v>
      </c>
      <c r="D33" s="81">
        <v>237</v>
      </c>
      <c r="E33" s="81">
        <v>895</v>
      </c>
      <c r="F33" s="81">
        <v>791156</v>
      </c>
      <c r="G33" s="87">
        <v>2.1660575455000001E-2</v>
      </c>
      <c r="H33" s="83">
        <v>2316336.6800000002</v>
      </c>
      <c r="I33" s="83">
        <v>2287724.02</v>
      </c>
      <c r="J33" s="75">
        <f t="shared" si="0"/>
        <v>28612.660000000149</v>
      </c>
      <c r="K33" s="54"/>
    </row>
    <row r="34" spans="1:11" s="45" customFormat="1" ht="15" customHeight="1" x14ac:dyDescent="0.35">
      <c r="A34" s="79">
        <v>6840748000189</v>
      </c>
      <c r="B34" s="80" t="s">
        <v>147</v>
      </c>
      <c r="C34" s="80" t="s">
        <v>68</v>
      </c>
      <c r="D34" s="81">
        <v>237</v>
      </c>
      <c r="E34" s="81">
        <v>895</v>
      </c>
      <c r="F34" s="81">
        <v>797456</v>
      </c>
      <c r="G34" s="87">
        <v>1.3292369029E-2</v>
      </c>
      <c r="H34" s="83">
        <v>1421458.17</v>
      </c>
      <c r="I34" s="83">
        <v>1403899.54</v>
      </c>
      <c r="J34" s="75">
        <f t="shared" si="0"/>
        <v>17558.629999999888</v>
      </c>
      <c r="K34" s="54"/>
    </row>
    <row r="35" spans="1:11" s="45" customFormat="1" ht="15" customHeight="1" x14ac:dyDescent="0.35">
      <c r="A35" s="79">
        <v>8324196000181</v>
      </c>
      <c r="B35" s="80" t="s">
        <v>151</v>
      </c>
      <c r="C35" s="80" t="s">
        <v>88</v>
      </c>
      <c r="D35" s="81">
        <v>237</v>
      </c>
      <c r="E35" s="81">
        <v>895</v>
      </c>
      <c r="F35" s="81">
        <v>714232</v>
      </c>
      <c r="G35" s="87">
        <v>1.4445383609000001E-2</v>
      </c>
      <c r="H35" s="83">
        <v>1544759.14</v>
      </c>
      <c r="I35" s="83">
        <v>1525677.43</v>
      </c>
      <c r="J35" s="75">
        <f t="shared" si="0"/>
        <v>19081.709999999963</v>
      </c>
      <c r="K35" s="54"/>
    </row>
    <row r="36" spans="1:11" s="45" customFormat="1" ht="15" customHeight="1" x14ac:dyDescent="0.35">
      <c r="A36" s="79">
        <v>15413826000150</v>
      </c>
      <c r="B36" s="80" t="s">
        <v>138</v>
      </c>
      <c r="C36" s="80" t="s">
        <v>110</v>
      </c>
      <c r="D36" s="81">
        <v>237</v>
      </c>
      <c r="E36" s="81">
        <v>895</v>
      </c>
      <c r="F36" s="81">
        <v>714607</v>
      </c>
      <c r="G36" s="87">
        <v>1.0394915465E-2</v>
      </c>
      <c r="H36" s="83">
        <v>1111610.54</v>
      </c>
      <c r="I36" s="83">
        <v>1097879.32</v>
      </c>
      <c r="J36" s="75">
        <f t="shared" si="0"/>
        <v>13731.219999999972</v>
      </c>
      <c r="K36" s="54"/>
    </row>
    <row r="37" spans="1:11" s="45" customFormat="1" ht="15" customHeight="1" x14ac:dyDescent="0.35">
      <c r="A37" s="79">
        <v>5914650000166</v>
      </c>
      <c r="B37" s="80" t="s">
        <v>148</v>
      </c>
      <c r="C37" s="80" t="s">
        <v>132</v>
      </c>
      <c r="D37" s="81">
        <v>237</v>
      </c>
      <c r="E37" s="81">
        <v>895</v>
      </c>
      <c r="F37" s="81">
        <v>978914</v>
      </c>
      <c r="G37" s="87">
        <v>9.5627794200000005E-3</v>
      </c>
      <c r="H37" s="83">
        <v>1022623.65</v>
      </c>
      <c r="I37" s="83">
        <v>1009991.64</v>
      </c>
      <c r="J37" s="75">
        <f t="shared" si="0"/>
        <v>12632.010000000009</v>
      </c>
      <c r="K37" s="54"/>
    </row>
    <row r="38" spans="1:11" s="45" customFormat="1" ht="15" customHeight="1" x14ac:dyDescent="0.35">
      <c r="A38" s="79">
        <v>12272084000100</v>
      </c>
      <c r="B38" s="80" t="s">
        <v>141</v>
      </c>
      <c r="C38" s="80" t="s">
        <v>65</v>
      </c>
      <c r="D38" s="81">
        <v>237</v>
      </c>
      <c r="E38" s="81">
        <v>895</v>
      </c>
      <c r="F38" s="81">
        <v>797421</v>
      </c>
      <c r="G38" s="87">
        <v>7.0607009829999996E-3</v>
      </c>
      <c r="H38" s="83">
        <v>755056.61</v>
      </c>
      <c r="I38" s="83">
        <v>745729.74</v>
      </c>
      <c r="J38" s="75">
        <f t="shared" si="0"/>
        <v>9326.8699999999953</v>
      </c>
      <c r="K38" s="54"/>
    </row>
    <row r="39" spans="1:11" s="45" customFormat="1" ht="15" customHeight="1" x14ac:dyDescent="0.35">
      <c r="A39" s="79">
        <v>7282377000120</v>
      </c>
      <c r="B39" s="80" t="s">
        <v>100</v>
      </c>
      <c r="C39" s="80" t="s">
        <v>131</v>
      </c>
      <c r="D39" s="81">
        <v>237</v>
      </c>
      <c r="E39" s="81">
        <v>895</v>
      </c>
      <c r="F39" s="81">
        <v>783765</v>
      </c>
      <c r="G39" s="87">
        <v>9.1241807060000006E-3</v>
      </c>
      <c r="H39" s="83">
        <v>975720.82</v>
      </c>
      <c r="I39" s="83">
        <v>963668.18</v>
      </c>
      <c r="J39" s="75">
        <f t="shared" si="0"/>
        <v>12052.639999999898</v>
      </c>
      <c r="K39" s="54"/>
    </row>
    <row r="40" spans="1:11" s="45" customFormat="1" ht="15" customHeight="1" x14ac:dyDescent="0.35">
      <c r="A40" s="79">
        <v>13017462000163</v>
      </c>
      <c r="B40" s="80" t="s">
        <v>159</v>
      </c>
      <c r="C40" s="80" t="s">
        <v>89</v>
      </c>
      <c r="D40" s="81">
        <v>237</v>
      </c>
      <c r="E40" s="81">
        <v>895</v>
      </c>
      <c r="F40" s="81">
        <v>797219</v>
      </c>
      <c r="G40" s="87">
        <v>7.1096821160000004E-3</v>
      </c>
      <c r="H40" s="83">
        <v>760294.55</v>
      </c>
      <c r="I40" s="83">
        <v>750902.98</v>
      </c>
      <c r="J40" s="75">
        <f t="shared" si="0"/>
        <v>9391.5700000000652</v>
      </c>
      <c r="K40" s="54"/>
    </row>
    <row r="41" spans="1:11" s="45" customFormat="1" ht="15" customHeight="1" x14ac:dyDescent="0.35">
      <c r="A41" s="79">
        <v>53859112000169</v>
      </c>
      <c r="B41" s="80" t="s">
        <v>116</v>
      </c>
      <c r="C41" s="80" t="s">
        <v>112</v>
      </c>
      <c r="D41" s="81">
        <v>237</v>
      </c>
      <c r="E41" s="81">
        <v>895</v>
      </c>
      <c r="F41" s="81">
        <v>714577</v>
      </c>
      <c r="G41" s="87">
        <v>7.345361398E-3</v>
      </c>
      <c r="H41" s="83">
        <v>785497.59999999998</v>
      </c>
      <c r="I41" s="83">
        <v>775794.7</v>
      </c>
      <c r="J41" s="75">
        <f t="shared" si="0"/>
        <v>9702.9000000000233</v>
      </c>
      <c r="K41" s="54"/>
    </row>
    <row r="42" spans="1:11" s="45" customFormat="1" ht="15" customHeight="1" x14ac:dyDescent="0.35">
      <c r="A42" s="79">
        <v>25086034000171</v>
      </c>
      <c r="B42" s="80" t="s">
        <v>101</v>
      </c>
      <c r="C42" s="80" t="s">
        <v>111</v>
      </c>
      <c r="D42" s="81">
        <v>237</v>
      </c>
      <c r="E42" s="81">
        <v>895</v>
      </c>
      <c r="F42" s="81">
        <v>715468</v>
      </c>
      <c r="G42" s="87">
        <v>6.2891732840000001E-3</v>
      </c>
      <c r="H42" s="83">
        <v>672551.05</v>
      </c>
      <c r="I42" s="83">
        <v>664243.32999999996</v>
      </c>
      <c r="J42" s="75">
        <f t="shared" si="0"/>
        <v>8307.7200000000885</v>
      </c>
      <c r="K42" s="54"/>
    </row>
    <row r="43" spans="1:11" s="45" customFormat="1" ht="15" customHeight="1" x14ac:dyDescent="0.35">
      <c r="A43" s="79">
        <v>5965546000109</v>
      </c>
      <c r="B43" s="80" t="s">
        <v>137</v>
      </c>
      <c r="C43" s="80" t="s">
        <v>66</v>
      </c>
      <c r="D43" s="81">
        <v>237</v>
      </c>
      <c r="E43" s="81">
        <v>895</v>
      </c>
      <c r="F43" s="81">
        <v>1157019</v>
      </c>
      <c r="G43" s="87">
        <v>5.5721107420000004E-3</v>
      </c>
      <c r="H43" s="83">
        <v>595869.88</v>
      </c>
      <c r="I43" s="83">
        <v>588509.37</v>
      </c>
      <c r="J43" s="75">
        <f t="shared" si="0"/>
        <v>7360.5100000000093</v>
      </c>
      <c r="K43" s="54"/>
    </row>
    <row r="44" spans="1:11" s="45" customFormat="1" ht="15" customHeight="1" x14ac:dyDescent="0.35">
      <c r="A44" s="79">
        <v>19527639000158</v>
      </c>
      <c r="B44" s="80" t="s">
        <v>96</v>
      </c>
      <c r="C44" s="80" t="s">
        <v>90</v>
      </c>
      <c r="D44" s="81">
        <v>237</v>
      </c>
      <c r="E44" s="81">
        <v>895</v>
      </c>
      <c r="F44" s="81">
        <v>714429</v>
      </c>
      <c r="G44" s="87">
        <v>2.6033083930000001E-3</v>
      </c>
      <c r="H44" s="83">
        <v>278392.36</v>
      </c>
      <c r="I44" s="83">
        <v>274953.51</v>
      </c>
      <c r="J44" s="75">
        <f t="shared" si="0"/>
        <v>3438.8499999999767</v>
      </c>
      <c r="K44" s="54"/>
    </row>
    <row r="45" spans="1:11" s="45" customFormat="1" ht="15" customHeight="1" x14ac:dyDescent="0.35">
      <c r="A45" s="79">
        <v>27485069000109</v>
      </c>
      <c r="B45" s="80" t="s">
        <v>163</v>
      </c>
      <c r="C45" s="80" t="s">
        <v>91</v>
      </c>
      <c r="D45" s="81">
        <v>237</v>
      </c>
      <c r="E45" s="81">
        <v>895</v>
      </c>
      <c r="F45" s="81">
        <v>1169033</v>
      </c>
      <c r="G45" s="87">
        <v>1.701142084E-3</v>
      </c>
      <c r="H45" s="83">
        <v>181916.58</v>
      </c>
      <c r="I45" s="83">
        <v>179669.45</v>
      </c>
      <c r="J45" s="75">
        <f t="shared" si="0"/>
        <v>2247.1299999999756</v>
      </c>
      <c r="K45" s="54"/>
    </row>
    <row r="46" spans="1:11" s="45" customFormat="1" ht="15" customHeight="1" x14ac:dyDescent="0.35">
      <c r="A46" s="79">
        <v>8826596000195</v>
      </c>
      <c r="B46" s="80" t="s">
        <v>157</v>
      </c>
      <c r="C46" s="80" t="s">
        <v>114</v>
      </c>
      <c r="D46" s="81">
        <v>237</v>
      </c>
      <c r="E46" s="81">
        <v>895</v>
      </c>
      <c r="F46" s="81">
        <v>714437</v>
      </c>
      <c r="G46" s="87">
        <v>1.3052492730000001E-3</v>
      </c>
      <c r="H46" s="83">
        <v>139580.63</v>
      </c>
      <c r="I46" s="83">
        <v>137856.45000000001</v>
      </c>
      <c r="J46" s="75">
        <f t="shared" si="0"/>
        <v>1724.179999999993</v>
      </c>
      <c r="K46" s="54"/>
    </row>
    <row r="47" spans="1:11" s="45" customFormat="1" ht="15" customHeight="1" x14ac:dyDescent="0.35">
      <c r="A47" s="79">
        <v>23664303000104</v>
      </c>
      <c r="B47" s="80" t="s">
        <v>154</v>
      </c>
      <c r="C47" s="80" t="s">
        <v>127</v>
      </c>
      <c r="D47" s="81">
        <v>237</v>
      </c>
      <c r="E47" s="81">
        <v>895</v>
      </c>
      <c r="F47" s="81">
        <v>724386</v>
      </c>
      <c r="G47" s="87">
        <v>1.039840964E-3</v>
      </c>
      <c r="H47" s="83">
        <v>111198.42</v>
      </c>
      <c r="I47" s="83">
        <v>109824.84</v>
      </c>
      <c r="J47" s="75">
        <f t="shared" si="0"/>
        <v>1373.5800000000017</v>
      </c>
      <c r="K47" s="54"/>
    </row>
    <row r="48" spans="1:11" s="45" customFormat="1" ht="15" customHeight="1" x14ac:dyDescent="0.35">
      <c r="A48" s="79">
        <v>75805895000130</v>
      </c>
      <c r="B48" s="80" t="s">
        <v>139</v>
      </c>
      <c r="C48" s="80" t="s">
        <v>118</v>
      </c>
      <c r="D48" s="81">
        <v>237</v>
      </c>
      <c r="E48" s="81">
        <v>895</v>
      </c>
      <c r="F48" s="81">
        <v>1360000</v>
      </c>
      <c r="G48" s="87">
        <v>5.7998767400000003E-4</v>
      </c>
      <c r="H48" s="83">
        <v>62022.67</v>
      </c>
      <c r="I48" s="83">
        <v>61256.53</v>
      </c>
      <c r="J48" s="75">
        <f t="shared" si="0"/>
        <v>766.13999999999942</v>
      </c>
      <c r="K48" s="54"/>
    </row>
    <row r="49" spans="1:11" s="45" customFormat="1" ht="15" customHeight="1" x14ac:dyDescent="0.35">
      <c r="A49" s="79">
        <v>83855973000130</v>
      </c>
      <c r="B49" s="80" t="s">
        <v>172</v>
      </c>
      <c r="C49" s="80" t="s">
        <v>173</v>
      </c>
      <c r="D49" s="81">
        <v>237</v>
      </c>
      <c r="E49" s="81">
        <v>895</v>
      </c>
      <c r="F49" s="81">
        <v>742147</v>
      </c>
      <c r="G49" s="87">
        <v>4.3258354100000001E-4</v>
      </c>
      <c r="H49" s="83">
        <v>46259.58</v>
      </c>
      <c r="I49" s="83">
        <v>45688.160000000003</v>
      </c>
      <c r="J49" s="75">
        <f t="shared" si="0"/>
        <v>571.41999999999825</v>
      </c>
      <c r="K49" s="54"/>
    </row>
    <row r="50" spans="1:11" s="45" customFormat="1" ht="15" customHeight="1" x14ac:dyDescent="0.35">
      <c r="A50" s="79">
        <v>88446034000155</v>
      </c>
      <c r="B50" s="80" t="s">
        <v>120</v>
      </c>
      <c r="C50" s="80" t="s">
        <v>122</v>
      </c>
      <c r="D50" s="81">
        <v>237</v>
      </c>
      <c r="E50" s="81">
        <v>895</v>
      </c>
      <c r="F50" s="81">
        <v>1359819</v>
      </c>
      <c r="G50" s="87">
        <v>3.9054783999999999E-4</v>
      </c>
      <c r="H50" s="83">
        <v>41764.370000000003</v>
      </c>
      <c r="I50" s="83">
        <v>41248.47</v>
      </c>
      <c r="J50" s="75">
        <f t="shared" si="0"/>
        <v>515.90000000000146</v>
      </c>
      <c r="K50" s="54"/>
    </row>
    <row r="51" spans="1:11" s="45" customFormat="1" ht="15" customHeight="1" x14ac:dyDescent="0.35">
      <c r="A51" s="79">
        <v>1377555000110</v>
      </c>
      <c r="B51" s="80" t="s">
        <v>162</v>
      </c>
      <c r="C51" s="80" t="s">
        <v>123</v>
      </c>
      <c r="D51" s="81">
        <v>237</v>
      </c>
      <c r="E51" s="81">
        <v>895</v>
      </c>
      <c r="F51" s="81">
        <v>1171950</v>
      </c>
      <c r="G51" s="87">
        <v>3.7989773500000002E-4</v>
      </c>
      <c r="H51" s="83">
        <v>40625.47</v>
      </c>
      <c r="I51" s="83">
        <v>40123.64</v>
      </c>
      <c r="J51" s="75">
        <f t="shared" si="0"/>
        <v>501.83000000000175</v>
      </c>
      <c r="K51" s="54"/>
    </row>
    <row r="52" spans="1:11" s="45" customFormat="1" ht="15" customHeight="1" x14ac:dyDescent="0.35">
      <c r="A52" s="79">
        <v>95289500000100</v>
      </c>
      <c r="B52" s="80" t="s">
        <v>119</v>
      </c>
      <c r="C52" s="80" t="s">
        <v>121</v>
      </c>
      <c r="D52" s="81">
        <v>237</v>
      </c>
      <c r="E52" s="81">
        <v>895</v>
      </c>
      <c r="F52" s="81">
        <v>1173057</v>
      </c>
      <c r="G52" s="87">
        <v>3.1280310099999998E-4</v>
      </c>
      <c r="H52" s="83">
        <v>33450.51</v>
      </c>
      <c r="I52" s="83">
        <v>33037.31</v>
      </c>
      <c r="J52" s="75">
        <f t="shared" si="0"/>
        <v>413.20000000000437</v>
      </c>
      <c r="K52" s="54"/>
    </row>
    <row r="53" spans="1:11" s="45" customFormat="1" ht="15" customHeight="1" x14ac:dyDescent="0.35">
      <c r="A53" s="79">
        <v>89889604000144</v>
      </c>
      <c r="B53" s="80" t="s">
        <v>97</v>
      </c>
      <c r="C53" s="80" t="s">
        <v>92</v>
      </c>
      <c r="D53" s="81">
        <v>237</v>
      </c>
      <c r="E53" s="81">
        <v>895</v>
      </c>
      <c r="F53" s="81">
        <v>1327577</v>
      </c>
      <c r="G53" s="87">
        <v>1.5694901799999999E-4</v>
      </c>
      <c r="H53" s="83">
        <v>16783.8</v>
      </c>
      <c r="I53" s="83">
        <v>16576.48</v>
      </c>
      <c r="J53" s="75">
        <f t="shared" si="0"/>
        <v>207.31999999999971</v>
      </c>
      <c r="K53" s="54"/>
    </row>
    <row r="54" spans="1:11" s="45" customFormat="1" ht="15" customHeight="1" x14ac:dyDescent="0.35">
      <c r="A54" s="79">
        <v>97578090000134</v>
      </c>
      <c r="B54" s="80" t="s">
        <v>98</v>
      </c>
      <c r="C54" s="80" t="s">
        <v>93</v>
      </c>
      <c r="D54" s="81">
        <v>237</v>
      </c>
      <c r="E54" s="81">
        <v>895</v>
      </c>
      <c r="F54" s="81">
        <v>1339591</v>
      </c>
      <c r="G54" s="87">
        <v>1.32957619E-4</v>
      </c>
      <c r="H54" s="83">
        <v>14218.21</v>
      </c>
      <c r="I54" s="83">
        <v>14042.58</v>
      </c>
      <c r="J54" s="75">
        <f t="shared" si="0"/>
        <v>175.6299999999992</v>
      </c>
      <c r="K54" s="54"/>
    </row>
    <row r="55" spans="1:11" s="45" customFormat="1" ht="15" customHeight="1" x14ac:dyDescent="0.35">
      <c r="A55" s="79">
        <v>79850574000109</v>
      </c>
      <c r="B55" s="80" t="s">
        <v>80</v>
      </c>
      <c r="C55" s="80" t="s">
        <v>81</v>
      </c>
      <c r="D55" s="81">
        <v>237</v>
      </c>
      <c r="E55" s="81">
        <v>895</v>
      </c>
      <c r="F55" s="81">
        <v>1336150</v>
      </c>
      <c r="G55" s="87">
        <v>7.8829107000000006E-5</v>
      </c>
      <c r="H55" s="83">
        <v>8429.82</v>
      </c>
      <c r="I55" s="83">
        <v>8325.69</v>
      </c>
      <c r="J55" s="75">
        <f t="shared" si="0"/>
        <v>104.1299999999992</v>
      </c>
      <c r="K55" s="54"/>
    </row>
    <row r="56" spans="1:11" s="45" customFormat="1" ht="15" customHeight="1" x14ac:dyDescent="0.35">
      <c r="A56" s="79">
        <v>4065033000170</v>
      </c>
      <c r="B56" s="80" t="s">
        <v>155</v>
      </c>
      <c r="C56" s="80" t="s">
        <v>211</v>
      </c>
      <c r="D56" s="81">
        <v>237</v>
      </c>
      <c r="E56" s="81">
        <v>895</v>
      </c>
      <c r="F56" s="81">
        <v>979023</v>
      </c>
      <c r="G56" s="87">
        <v>1.9630878229999998E-3</v>
      </c>
      <c r="H56" s="83">
        <v>209928.51</v>
      </c>
      <c r="I56" s="83">
        <v>207335.36</v>
      </c>
      <c r="J56" s="75">
        <f t="shared" si="0"/>
        <v>2593.1500000000233</v>
      </c>
      <c r="K56" s="54"/>
    </row>
    <row r="57" spans="1:11" s="45" customFormat="1" ht="15" customHeight="1" x14ac:dyDescent="0.35">
      <c r="A57" s="79">
        <v>87656989000174</v>
      </c>
      <c r="B57" s="80" t="s">
        <v>210</v>
      </c>
      <c r="C57" s="80" t="s">
        <v>212</v>
      </c>
      <c r="D57" s="81">
        <v>237</v>
      </c>
      <c r="E57" s="81">
        <v>895</v>
      </c>
      <c r="F57" s="81">
        <v>1392360</v>
      </c>
      <c r="G57" s="87">
        <v>2.2177663500000001E-4</v>
      </c>
      <c r="H57" s="83">
        <v>23716.33</v>
      </c>
      <c r="I57" s="83">
        <v>23423.37</v>
      </c>
      <c r="J57" s="75">
        <f t="shared" si="0"/>
        <v>292.96000000000276</v>
      </c>
      <c r="K57" s="54"/>
    </row>
    <row r="58" spans="1:11" s="45" customFormat="1" ht="15" customHeight="1" x14ac:dyDescent="0.35">
      <c r="A58" s="79">
        <v>90660754000160</v>
      </c>
      <c r="B58" s="80" t="s">
        <v>181</v>
      </c>
      <c r="C58" s="80" t="s">
        <v>180</v>
      </c>
      <c r="D58" s="81">
        <v>237</v>
      </c>
      <c r="E58" s="81">
        <v>895</v>
      </c>
      <c r="F58" s="81">
        <v>1055852</v>
      </c>
      <c r="G58" s="87">
        <v>7.4007496100000003E-4</v>
      </c>
      <c r="H58" s="83">
        <v>79142.070000000007</v>
      </c>
      <c r="I58" s="83">
        <v>78164.460000000006</v>
      </c>
      <c r="J58" s="75">
        <f t="shared" si="0"/>
        <v>977.61000000000058</v>
      </c>
      <c r="K58" s="54"/>
    </row>
    <row r="59" spans="1:11" s="45" customFormat="1" ht="15" customHeight="1" x14ac:dyDescent="0.35">
      <c r="A59" s="79">
        <v>97839922000129</v>
      </c>
      <c r="B59" s="80" t="s">
        <v>178</v>
      </c>
      <c r="C59" s="80" t="s">
        <v>177</v>
      </c>
      <c r="D59" s="81">
        <v>237</v>
      </c>
      <c r="E59" s="81">
        <v>895</v>
      </c>
      <c r="F59" s="81">
        <v>1385097</v>
      </c>
      <c r="G59" s="87">
        <v>1.9088693500000001E-4</v>
      </c>
      <c r="H59" s="83">
        <v>20413.05</v>
      </c>
      <c r="I59" s="83">
        <v>20160.900000000001</v>
      </c>
      <c r="J59" s="75">
        <f t="shared" si="0"/>
        <v>252.14999999999782</v>
      </c>
      <c r="K59" s="54"/>
    </row>
    <row r="60" spans="1:11" s="58" customFormat="1" ht="17.25" customHeight="1" x14ac:dyDescent="0.35">
      <c r="A60" s="84"/>
      <c r="B60" s="84"/>
      <c r="C60" s="84"/>
      <c r="D60" s="76"/>
      <c r="E60" s="76"/>
      <c r="F60" s="76"/>
      <c r="G60" s="76">
        <f>SUM(G12:G59)</f>
        <v>0.99999999999800071</v>
      </c>
      <c r="H60" s="76">
        <f t="shared" ref="H60:I60" si="1">SUM(H12:H59)</f>
        <v>106937910.52999999</v>
      </c>
      <c r="I60" s="76">
        <f t="shared" si="1"/>
        <v>105616955.05000001</v>
      </c>
      <c r="J60" s="76">
        <f>SUM(J12:J59)</f>
        <v>1320955.4799999974</v>
      </c>
    </row>
  </sheetData>
  <autoFilter ref="A11:J11" xr:uid="{00000000-0009-0000-0000-00000A000000}">
    <sortState xmlns:xlrd2="http://schemas.microsoft.com/office/spreadsheetml/2017/richdata2" ref="A12:J35">
      <sortCondition ref="B11"/>
    </sortState>
  </autoFilter>
  <mergeCells count="1">
    <mergeCell ref="A1:K1"/>
  </mergeCells>
  <printOptions horizontalCentered="1"/>
  <pageMargins left="0.23622047244094491" right="0.23622047244094491" top="0.59055118110236227" bottom="0.78740157480314965" header="0.31496062992125984" footer="0.31496062992125984"/>
  <pageSetup paperSize="9" firstPageNumber="2" fitToHeight="0" orientation="portrait" useFirstPageNumber="1" r:id="rId1"/>
  <headerFooter differentFirst="1">
    <oddFooter>&amp;LCCEE Confidencial&amp;C&amp;D&amp;RPágina &amp;P</oddFooter>
    <firstFooter>&amp;LCCEE Confidencial&amp;R&amp;[Pagina]</first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Planilha12">
    <pageSetUpPr fitToPage="1"/>
  </sheetPr>
  <dimension ref="A1:K62"/>
  <sheetViews>
    <sheetView showGridLines="0" topLeftCell="C1" zoomScale="95" zoomScaleNormal="95" workbookViewId="0">
      <selection activeCell="B14" sqref="B14"/>
    </sheetView>
  </sheetViews>
  <sheetFormatPr defaultColWidth="9.1796875" defaultRowHeight="13" x14ac:dyDescent="0.3"/>
  <cols>
    <col min="1" max="1" width="18.1796875" style="48" customWidth="1"/>
    <col min="2" max="2" width="60.54296875" style="48" bestFit="1" customWidth="1"/>
    <col min="3" max="3" width="18" style="48" bestFit="1" customWidth="1"/>
    <col min="4" max="4" width="8.26953125" style="42" customWidth="1"/>
    <col min="5" max="5" width="11.26953125" style="42" customWidth="1"/>
    <col min="6" max="6" width="10.453125" style="42" bestFit="1" customWidth="1"/>
    <col min="7" max="7" width="17.7265625" style="48" bestFit="1" customWidth="1"/>
    <col min="8" max="8" width="15.26953125" style="48" customWidth="1"/>
    <col min="9" max="9" width="19.81640625" style="48" bestFit="1" customWidth="1"/>
    <col min="10" max="10" width="24.26953125" style="48" bestFit="1" customWidth="1"/>
    <col min="11" max="11" width="17.54296875" style="48" bestFit="1" customWidth="1"/>
    <col min="12" max="12" width="16.1796875" style="48" bestFit="1" customWidth="1"/>
    <col min="13" max="14" width="9.1796875" style="48" customWidth="1"/>
    <col min="15" max="16384" width="9.1796875" style="48"/>
  </cols>
  <sheetData>
    <row r="1" spans="1:11" customFormat="1" ht="27.75" customHeight="1" x14ac:dyDescent="0.35">
      <c r="A1" s="206" t="s">
        <v>264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</row>
    <row r="2" spans="1:11" customFormat="1" ht="9" customHeight="1" x14ac:dyDescent="0.35">
      <c r="B2" s="40"/>
      <c r="C2" s="40"/>
      <c r="D2" s="41"/>
      <c r="E2" s="41"/>
      <c r="F2" s="42"/>
      <c r="G2" s="41"/>
      <c r="H2" s="40" t="s">
        <v>72</v>
      </c>
      <c r="I2" s="40"/>
      <c r="J2" s="43"/>
    </row>
    <row r="3" spans="1:11" s="44" customFormat="1" ht="16" customHeight="1" x14ac:dyDescent="0.35">
      <c r="D3" s="56"/>
      <c r="E3" s="56"/>
      <c r="F3" s="45"/>
      <c r="G3" s="61"/>
      <c r="H3" s="62" t="s">
        <v>50</v>
      </c>
      <c r="I3" s="62" t="s">
        <v>51</v>
      </c>
      <c r="J3" s="62" t="s">
        <v>52</v>
      </c>
    </row>
    <row r="4" spans="1:11" s="44" customFormat="1" ht="16" customHeight="1" x14ac:dyDescent="0.35">
      <c r="B4" s="56"/>
      <c r="C4" s="56"/>
      <c r="D4" s="56"/>
      <c r="E4" s="56"/>
      <c r="F4" s="46"/>
      <c r="G4" s="63" t="s">
        <v>73</v>
      </c>
      <c r="H4" s="64">
        <v>131478250.51000001</v>
      </c>
      <c r="I4" s="65">
        <v>1</v>
      </c>
      <c r="J4" s="66">
        <v>48</v>
      </c>
    </row>
    <row r="5" spans="1:11" s="44" customFormat="1" ht="16" customHeight="1" x14ac:dyDescent="0.35">
      <c r="B5" s="50"/>
      <c r="C5" s="50"/>
      <c r="E5" s="37"/>
      <c r="F5" s="46"/>
      <c r="G5" s="94" t="s">
        <v>74</v>
      </c>
      <c r="H5" s="95">
        <v>422488.64</v>
      </c>
      <c r="I5" s="96" t="s">
        <v>54</v>
      </c>
      <c r="J5" s="96" t="s">
        <v>54</v>
      </c>
    </row>
    <row r="6" spans="1:11" s="44" customFormat="1" ht="16" customHeight="1" x14ac:dyDescent="0.35">
      <c r="B6" s="55"/>
      <c r="C6" s="55"/>
      <c r="D6" s="56"/>
      <c r="E6" s="56"/>
      <c r="G6" s="94" t="s">
        <v>53</v>
      </c>
      <c r="H6" s="95">
        <v>69837273.209999993</v>
      </c>
      <c r="I6" s="97" t="s">
        <v>54</v>
      </c>
      <c r="J6" s="96" t="s">
        <v>54</v>
      </c>
    </row>
    <row r="7" spans="1:11" s="44" customFormat="1" ht="16" customHeight="1" x14ac:dyDescent="0.35">
      <c r="B7" s="55"/>
      <c r="C7" s="55"/>
      <c r="D7" s="56"/>
      <c r="E7" s="56"/>
      <c r="G7" s="94" t="s">
        <v>75</v>
      </c>
      <c r="H7" s="95">
        <v>59781605.030000001</v>
      </c>
      <c r="I7" s="97" t="s">
        <v>54</v>
      </c>
      <c r="J7" s="96" t="s">
        <v>54</v>
      </c>
    </row>
    <row r="8" spans="1:11" s="44" customFormat="1" ht="16" customHeight="1" x14ac:dyDescent="0.35">
      <c r="B8" s="55"/>
      <c r="C8" s="55"/>
      <c r="D8" s="56"/>
      <c r="E8" s="56"/>
      <c r="G8" s="67" t="s">
        <v>76</v>
      </c>
      <c r="H8" s="68">
        <v>130041366.88</v>
      </c>
      <c r="I8" s="69">
        <v>0.98909999999999998</v>
      </c>
      <c r="J8" s="70" t="s">
        <v>54</v>
      </c>
    </row>
    <row r="9" spans="1:11" s="44" customFormat="1" ht="16" customHeight="1" x14ac:dyDescent="0.35">
      <c r="B9" s="55"/>
      <c r="C9" s="55"/>
      <c r="D9" s="56"/>
      <c r="E9" s="56"/>
      <c r="G9" s="71" t="s">
        <v>55</v>
      </c>
      <c r="H9" s="72">
        <v>1436883.62</v>
      </c>
      <c r="I9" s="117">
        <v>1.09E-2</v>
      </c>
      <c r="J9" s="74" t="s">
        <v>54</v>
      </c>
    </row>
    <row r="10" spans="1:11" s="44" customFormat="1" ht="16" customHeight="1" x14ac:dyDescent="0.35">
      <c r="A10" s="47"/>
      <c r="F10" s="46"/>
    </row>
    <row r="11" spans="1:11" s="46" customFormat="1" ht="39" customHeight="1" x14ac:dyDescent="0.35">
      <c r="A11" s="77" t="s">
        <v>56</v>
      </c>
      <c r="B11" s="77" t="s">
        <v>57</v>
      </c>
      <c r="C11" s="77" t="s">
        <v>58</v>
      </c>
      <c r="D11" s="77" t="s">
        <v>59</v>
      </c>
      <c r="E11" s="78" t="s">
        <v>60</v>
      </c>
      <c r="F11" s="78" t="s">
        <v>61</v>
      </c>
      <c r="G11" s="78" t="s">
        <v>62</v>
      </c>
      <c r="H11" s="78" t="s">
        <v>77</v>
      </c>
      <c r="I11" s="77" t="s">
        <v>78</v>
      </c>
      <c r="J11" s="77" t="s">
        <v>79</v>
      </c>
    </row>
    <row r="12" spans="1:11" s="45" customFormat="1" ht="15" customHeight="1" x14ac:dyDescent="0.35">
      <c r="A12" s="79" t="s">
        <v>213</v>
      </c>
      <c r="B12" s="80" t="s">
        <v>133</v>
      </c>
      <c r="C12" s="80" t="s">
        <v>69</v>
      </c>
      <c r="D12" s="81">
        <v>237</v>
      </c>
      <c r="E12" s="81">
        <v>895</v>
      </c>
      <c r="F12" s="81">
        <v>767859</v>
      </c>
      <c r="G12" s="87">
        <v>0.10433164585599999</v>
      </c>
      <c r="H12" s="83">
        <v>13717342.27</v>
      </c>
      <c r="I12" s="83">
        <v>13567429.84</v>
      </c>
      <c r="J12" s="75">
        <v>-149912.43</v>
      </c>
      <c r="K12" s="120"/>
    </row>
    <row r="13" spans="1:11" s="45" customFormat="1" ht="15" customHeight="1" x14ac:dyDescent="0.35">
      <c r="A13" s="79" t="s">
        <v>214</v>
      </c>
      <c r="B13" s="80" t="s">
        <v>156</v>
      </c>
      <c r="C13" s="80" t="s">
        <v>64</v>
      </c>
      <c r="D13" s="81">
        <v>237</v>
      </c>
      <c r="E13" s="81">
        <v>895</v>
      </c>
      <c r="F13" s="81">
        <v>714305</v>
      </c>
      <c r="G13" s="87">
        <v>9.3427683912000001E-2</v>
      </c>
      <c r="H13" s="83">
        <v>12283708.43</v>
      </c>
      <c r="I13" s="83">
        <v>12149463.720000001</v>
      </c>
      <c r="J13" s="75">
        <v>-134244.71</v>
      </c>
      <c r="K13" s="54"/>
    </row>
    <row r="14" spans="1:11" s="45" customFormat="1" ht="15" customHeight="1" x14ac:dyDescent="0.35">
      <c r="A14" s="79" t="s">
        <v>215</v>
      </c>
      <c r="B14" s="80" t="s">
        <v>152</v>
      </c>
      <c r="C14" s="80" t="s">
        <v>71</v>
      </c>
      <c r="D14" s="81">
        <v>237</v>
      </c>
      <c r="E14" s="81">
        <v>895</v>
      </c>
      <c r="F14" s="81">
        <v>714119</v>
      </c>
      <c r="G14" s="87">
        <v>7.1844041910999995E-2</v>
      </c>
      <c r="H14" s="83">
        <v>9445928.9399999995</v>
      </c>
      <c r="I14" s="83">
        <v>9342697.4100000001</v>
      </c>
      <c r="J14" s="75">
        <v>-103231.53</v>
      </c>
      <c r="K14" s="54"/>
    </row>
    <row r="15" spans="1:11" s="45" customFormat="1" ht="15" customHeight="1" x14ac:dyDescent="0.35">
      <c r="A15" s="79" t="s">
        <v>216</v>
      </c>
      <c r="B15" s="80" t="s">
        <v>161</v>
      </c>
      <c r="C15" s="80" t="s">
        <v>102</v>
      </c>
      <c r="D15" s="81">
        <v>237</v>
      </c>
      <c r="E15" s="81">
        <v>895</v>
      </c>
      <c r="F15" s="81">
        <v>1001892</v>
      </c>
      <c r="G15" s="87">
        <v>5.7715391485000003E-2</v>
      </c>
      <c r="H15" s="83">
        <v>7588318.7000000002</v>
      </c>
      <c r="I15" s="83">
        <v>7505388.4000000004</v>
      </c>
      <c r="J15" s="75">
        <v>-82930.3</v>
      </c>
      <c r="K15" s="54"/>
    </row>
    <row r="16" spans="1:11" s="45" customFormat="1" ht="15" customHeight="1" x14ac:dyDescent="0.35">
      <c r="A16" s="79" t="s">
        <v>217</v>
      </c>
      <c r="B16" s="80" t="s">
        <v>134</v>
      </c>
      <c r="C16" s="80" t="s">
        <v>85</v>
      </c>
      <c r="D16" s="81">
        <v>237</v>
      </c>
      <c r="E16" s="81">
        <v>895</v>
      </c>
      <c r="F16" s="81">
        <v>804517</v>
      </c>
      <c r="G16" s="87">
        <v>5.6673517186999998E-2</v>
      </c>
      <c r="H16" s="83">
        <v>7451334.8899999997</v>
      </c>
      <c r="I16" s="83">
        <v>7369901.6399999997</v>
      </c>
      <c r="J16" s="75">
        <v>-81433.25</v>
      </c>
      <c r="K16" s="54"/>
    </row>
    <row r="17" spans="1:11" s="45" customFormat="1" ht="15" customHeight="1" x14ac:dyDescent="0.35">
      <c r="A17" s="79" t="s">
        <v>218</v>
      </c>
      <c r="B17" s="80" t="s">
        <v>135</v>
      </c>
      <c r="C17" s="80" t="s">
        <v>67</v>
      </c>
      <c r="D17" s="81">
        <v>237</v>
      </c>
      <c r="E17" s="81">
        <v>895</v>
      </c>
      <c r="F17" s="81">
        <v>714178</v>
      </c>
      <c r="G17" s="87">
        <v>5.0761430990000002E-2</v>
      </c>
      <c r="H17" s="83">
        <v>6674024.1399999997</v>
      </c>
      <c r="I17" s="83">
        <v>6601085.8700000001</v>
      </c>
      <c r="J17" s="75">
        <v>-72938.27</v>
      </c>
      <c r="K17" s="54"/>
    </row>
    <row r="18" spans="1:11" s="45" customFormat="1" ht="15" customHeight="1" x14ac:dyDescent="0.35">
      <c r="A18" s="79" t="s">
        <v>219</v>
      </c>
      <c r="B18" s="80" t="s">
        <v>149</v>
      </c>
      <c r="C18" s="80" t="s">
        <v>86</v>
      </c>
      <c r="D18" s="81">
        <v>237</v>
      </c>
      <c r="E18" s="81">
        <v>895</v>
      </c>
      <c r="F18" s="81">
        <v>714534</v>
      </c>
      <c r="G18" s="87">
        <v>5.0378725334999999E-2</v>
      </c>
      <c r="H18" s="83">
        <v>6623706.6699999999</v>
      </c>
      <c r="I18" s="83">
        <v>6551318.2999999998</v>
      </c>
      <c r="J18" s="75">
        <v>-72388.37</v>
      </c>
      <c r="K18" s="54"/>
    </row>
    <row r="19" spans="1:11" s="45" customFormat="1" ht="15" customHeight="1" x14ac:dyDescent="0.35">
      <c r="A19" s="79" t="s">
        <v>220</v>
      </c>
      <c r="B19" s="80" t="s">
        <v>144</v>
      </c>
      <c r="C19" s="80" t="s">
        <v>124</v>
      </c>
      <c r="D19" s="81">
        <v>237</v>
      </c>
      <c r="E19" s="81">
        <v>895</v>
      </c>
      <c r="F19" s="81">
        <v>714569</v>
      </c>
      <c r="G19" s="87">
        <v>4.2656743668999998E-2</v>
      </c>
      <c r="H19" s="83">
        <v>5608434.0300000003</v>
      </c>
      <c r="I19" s="83">
        <v>5547141.25</v>
      </c>
      <c r="J19" s="75">
        <v>-61292.78</v>
      </c>
      <c r="K19" s="54"/>
    </row>
    <row r="20" spans="1:11" s="45" customFormat="1" ht="15" customHeight="1" x14ac:dyDescent="0.35">
      <c r="A20" s="79" t="s">
        <v>221</v>
      </c>
      <c r="B20" s="80" t="s">
        <v>117</v>
      </c>
      <c r="C20" s="80" t="s">
        <v>113</v>
      </c>
      <c r="D20" s="81">
        <v>237</v>
      </c>
      <c r="E20" s="81">
        <v>895</v>
      </c>
      <c r="F20" s="81">
        <v>715484</v>
      </c>
      <c r="G20" s="87">
        <v>3.9083116942E-2</v>
      </c>
      <c r="H20" s="83">
        <v>5138579.84</v>
      </c>
      <c r="I20" s="83">
        <v>5082421.95</v>
      </c>
      <c r="J20" s="75">
        <v>-56157.89</v>
      </c>
      <c r="K20" s="54"/>
    </row>
    <row r="21" spans="1:11" s="45" customFormat="1" ht="15" customHeight="1" x14ac:dyDescent="0.35">
      <c r="A21" s="79" t="s">
        <v>222</v>
      </c>
      <c r="B21" s="80" t="s">
        <v>95</v>
      </c>
      <c r="C21" s="80" t="s">
        <v>87</v>
      </c>
      <c r="D21" s="81">
        <v>237</v>
      </c>
      <c r="E21" s="81">
        <v>895</v>
      </c>
      <c r="F21" s="81">
        <v>714313</v>
      </c>
      <c r="G21" s="87">
        <v>3.6621043642999999E-2</v>
      </c>
      <c r="H21" s="83">
        <v>4814870.75</v>
      </c>
      <c r="I21" s="83">
        <v>4762250.57</v>
      </c>
      <c r="J21" s="75">
        <v>-52620.18</v>
      </c>
      <c r="K21" s="54"/>
    </row>
    <row r="22" spans="1:11" s="45" customFormat="1" ht="15" customHeight="1" x14ac:dyDescent="0.35">
      <c r="A22" s="79" t="s">
        <v>223</v>
      </c>
      <c r="B22" s="80" t="s">
        <v>145</v>
      </c>
      <c r="C22" s="80" t="s">
        <v>104</v>
      </c>
      <c r="D22" s="81">
        <v>237</v>
      </c>
      <c r="E22" s="81">
        <v>895</v>
      </c>
      <c r="F22" s="81">
        <v>714216</v>
      </c>
      <c r="G22" s="87">
        <v>3.4398472160999997E-2</v>
      </c>
      <c r="H22" s="83">
        <v>4522650.9400000004</v>
      </c>
      <c r="I22" s="83">
        <v>4473224.34</v>
      </c>
      <c r="J22" s="75">
        <v>-49426.6</v>
      </c>
      <c r="K22" s="54"/>
    </row>
    <row r="23" spans="1:11" s="45" customFormat="1" ht="15" customHeight="1" x14ac:dyDescent="0.35">
      <c r="A23" s="79" t="s">
        <v>224</v>
      </c>
      <c r="B23" s="80" t="s">
        <v>136</v>
      </c>
      <c r="C23" s="80" t="s">
        <v>106</v>
      </c>
      <c r="D23" s="81">
        <v>237</v>
      </c>
      <c r="E23" s="81">
        <v>895</v>
      </c>
      <c r="F23" s="81">
        <v>714550</v>
      </c>
      <c r="G23" s="87">
        <v>2.814297776E-2</v>
      </c>
      <c r="H23" s="83">
        <v>3700189.48</v>
      </c>
      <c r="I23" s="83">
        <v>3659751.3</v>
      </c>
      <c r="J23" s="75">
        <v>-40438.18</v>
      </c>
      <c r="K23" s="54"/>
    </row>
    <row r="24" spans="1:11" s="45" customFormat="1" ht="15" customHeight="1" x14ac:dyDescent="0.35">
      <c r="A24" s="79" t="s">
        <v>225</v>
      </c>
      <c r="B24" s="80" t="s">
        <v>153</v>
      </c>
      <c r="C24" s="80" t="s">
        <v>125</v>
      </c>
      <c r="D24" s="81">
        <v>237</v>
      </c>
      <c r="E24" s="81">
        <v>895</v>
      </c>
      <c r="F24" s="81">
        <v>797677</v>
      </c>
      <c r="G24" s="87">
        <v>2.7648310621E-2</v>
      </c>
      <c r="H24" s="83">
        <v>3635151.51</v>
      </c>
      <c r="I24" s="83">
        <v>3595424.11</v>
      </c>
      <c r="J24" s="75">
        <v>-39727.4</v>
      </c>
      <c r="K24" s="54"/>
    </row>
    <row r="25" spans="1:11" s="45" customFormat="1" ht="15" customHeight="1" x14ac:dyDescent="0.35">
      <c r="A25" s="79" t="s">
        <v>226</v>
      </c>
      <c r="B25" s="80" t="s">
        <v>140</v>
      </c>
      <c r="C25" s="80" t="s">
        <v>103</v>
      </c>
      <c r="D25" s="81">
        <v>237</v>
      </c>
      <c r="E25" s="81">
        <v>895</v>
      </c>
      <c r="F25" s="81">
        <v>797758</v>
      </c>
      <c r="G25" s="87">
        <v>2.7119586974999998E-2</v>
      </c>
      <c r="H25" s="83">
        <v>3565635.85</v>
      </c>
      <c r="I25" s="83">
        <v>3526668.16</v>
      </c>
      <c r="J25" s="75">
        <v>-38967.69</v>
      </c>
      <c r="K25" s="54"/>
    </row>
    <row r="26" spans="1:11" s="45" customFormat="1" ht="15" customHeight="1" x14ac:dyDescent="0.35">
      <c r="A26" s="79" t="s">
        <v>227</v>
      </c>
      <c r="B26" s="80" t="s">
        <v>150</v>
      </c>
      <c r="C26" s="80" t="s">
        <v>105</v>
      </c>
      <c r="D26" s="81">
        <v>237</v>
      </c>
      <c r="E26" s="81">
        <v>895</v>
      </c>
      <c r="F26" s="81">
        <v>714097</v>
      </c>
      <c r="G26" s="87">
        <v>2.6840262524999998E-2</v>
      </c>
      <c r="H26" s="83">
        <v>3528910.76</v>
      </c>
      <c r="I26" s="83">
        <v>3490344.43</v>
      </c>
      <c r="J26" s="75">
        <v>-38566.33</v>
      </c>
      <c r="K26" s="54"/>
    </row>
    <row r="27" spans="1:11" s="45" customFormat="1" ht="15" customHeight="1" x14ac:dyDescent="0.35">
      <c r="A27" s="79" t="s">
        <v>228</v>
      </c>
      <c r="B27" s="80" t="s">
        <v>128</v>
      </c>
      <c r="C27" s="80" t="s">
        <v>129</v>
      </c>
      <c r="D27" s="81">
        <v>237</v>
      </c>
      <c r="E27" s="81">
        <v>895</v>
      </c>
      <c r="F27" s="81">
        <v>1160729</v>
      </c>
      <c r="G27" s="87">
        <v>2.6326594296999999E-2</v>
      </c>
      <c r="H27" s="83">
        <v>3461374.56</v>
      </c>
      <c r="I27" s="83">
        <v>3423546.31</v>
      </c>
      <c r="J27" s="75">
        <v>-37828.25</v>
      </c>
      <c r="K27" s="54"/>
    </row>
    <row r="28" spans="1:11" s="45" customFormat="1" ht="15" customHeight="1" x14ac:dyDescent="0.35">
      <c r="A28" s="79" t="s">
        <v>229</v>
      </c>
      <c r="B28" s="80" t="s">
        <v>99</v>
      </c>
      <c r="C28" s="80" t="s">
        <v>108</v>
      </c>
      <c r="D28" s="81">
        <v>237</v>
      </c>
      <c r="E28" s="81">
        <v>895</v>
      </c>
      <c r="F28" s="81">
        <v>797693</v>
      </c>
      <c r="G28" s="87">
        <v>2.3614147342999998E-2</v>
      </c>
      <c r="H28" s="83">
        <v>3104746.78</v>
      </c>
      <c r="I28" s="83">
        <v>3070816</v>
      </c>
      <c r="J28" s="75">
        <v>-33930.78</v>
      </c>
      <c r="K28" s="54"/>
    </row>
    <row r="29" spans="1:11" s="45" customFormat="1" ht="15" customHeight="1" x14ac:dyDescent="0.35">
      <c r="A29" s="79" t="s">
        <v>230</v>
      </c>
      <c r="B29" s="80" t="s">
        <v>142</v>
      </c>
      <c r="C29" s="80" t="s">
        <v>94</v>
      </c>
      <c r="D29" s="81">
        <v>237</v>
      </c>
      <c r="E29" s="81">
        <v>895</v>
      </c>
      <c r="F29" s="81">
        <v>791156</v>
      </c>
      <c r="G29" s="87">
        <v>2.3389559551E-2</v>
      </c>
      <c r="H29" s="83">
        <v>3075218.37</v>
      </c>
      <c r="I29" s="83">
        <v>3041610.3</v>
      </c>
      <c r="J29" s="75">
        <v>-33608.07</v>
      </c>
      <c r="K29" s="54"/>
    </row>
    <row r="30" spans="1:11" s="45" customFormat="1" ht="15" customHeight="1" x14ac:dyDescent="0.35">
      <c r="A30" s="79" t="s">
        <v>231</v>
      </c>
      <c r="B30" s="80" t="s">
        <v>169</v>
      </c>
      <c r="C30" s="80" t="s">
        <v>63</v>
      </c>
      <c r="D30" s="81">
        <v>237</v>
      </c>
      <c r="E30" s="81">
        <v>895</v>
      </c>
      <c r="F30" s="81">
        <v>715387</v>
      </c>
      <c r="G30" s="87">
        <v>2.2296926363E-2</v>
      </c>
      <c r="H30" s="83">
        <v>2931560.87</v>
      </c>
      <c r="I30" s="83">
        <v>2899522.78</v>
      </c>
      <c r="J30" s="75">
        <v>-32038.09</v>
      </c>
      <c r="K30" s="54"/>
    </row>
    <row r="31" spans="1:11" s="45" customFormat="1" ht="15" customHeight="1" x14ac:dyDescent="0.35">
      <c r="A31" s="79" t="s">
        <v>232</v>
      </c>
      <c r="B31" s="80" t="s">
        <v>146</v>
      </c>
      <c r="C31" s="80" t="s">
        <v>109</v>
      </c>
      <c r="D31" s="81">
        <v>237</v>
      </c>
      <c r="E31" s="81">
        <v>895</v>
      </c>
      <c r="F31" s="81">
        <v>715352</v>
      </c>
      <c r="G31" s="87">
        <v>2.0091781719000001E-2</v>
      </c>
      <c r="H31" s="83">
        <v>2641632.31</v>
      </c>
      <c r="I31" s="83">
        <v>2612762.7599999998</v>
      </c>
      <c r="J31" s="75">
        <v>-28869.55</v>
      </c>
      <c r="K31" s="54"/>
    </row>
    <row r="32" spans="1:11" s="45" customFormat="1" ht="15" customHeight="1" x14ac:dyDescent="0.35">
      <c r="A32" s="79" t="s">
        <v>233</v>
      </c>
      <c r="B32" s="80" t="s">
        <v>143</v>
      </c>
      <c r="C32" s="80" t="s">
        <v>115</v>
      </c>
      <c r="D32" s="81">
        <v>237</v>
      </c>
      <c r="E32" s="81">
        <v>895</v>
      </c>
      <c r="F32" s="81">
        <v>808296</v>
      </c>
      <c r="G32" s="87">
        <v>1.9697070351999999E-2</v>
      </c>
      <c r="H32" s="83">
        <v>2589736.35</v>
      </c>
      <c r="I32" s="83">
        <v>2561433.9500000002</v>
      </c>
      <c r="J32" s="75">
        <v>-28302.400000000001</v>
      </c>
      <c r="K32" s="54"/>
    </row>
    <row r="33" spans="1:11" s="45" customFormat="1" ht="15" customHeight="1" x14ac:dyDescent="0.35">
      <c r="A33" s="79" t="s">
        <v>234</v>
      </c>
      <c r="B33" s="80" t="s">
        <v>160</v>
      </c>
      <c r="C33" s="80" t="s">
        <v>107</v>
      </c>
      <c r="D33" s="81">
        <v>237</v>
      </c>
      <c r="E33" s="81">
        <v>895</v>
      </c>
      <c r="F33" s="81">
        <v>714011</v>
      </c>
      <c r="G33" s="87">
        <v>1.7340802004999999E-2</v>
      </c>
      <c r="H33" s="83">
        <v>2279938.31</v>
      </c>
      <c r="I33" s="83">
        <v>2255021.6</v>
      </c>
      <c r="J33" s="75">
        <v>-24916.71</v>
      </c>
      <c r="K33" s="54"/>
    </row>
    <row r="34" spans="1:11" s="45" customFormat="1" ht="15" customHeight="1" x14ac:dyDescent="0.35">
      <c r="A34" s="79" t="s">
        <v>235</v>
      </c>
      <c r="B34" s="80" t="s">
        <v>151</v>
      </c>
      <c r="C34" s="80" t="s">
        <v>88</v>
      </c>
      <c r="D34" s="81">
        <v>237</v>
      </c>
      <c r="E34" s="81">
        <v>895</v>
      </c>
      <c r="F34" s="81">
        <v>714232</v>
      </c>
      <c r="G34" s="87">
        <v>1.4631900505E-2</v>
      </c>
      <c r="H34" s="83">
        <v>1923776.68</v>
      </c>
      <c r="I34" s="83">
        <v>1902752.34</v>
      </c>
      <c r="J34" s="75">
        <v>-21024.34</v>
      </c>
      <c r="K34" s="54"/>
    </row>
    <row r="35" spans="1:11" s="45" customFormat="1" ht="15" customHeight="1" x14ac:dyDescent="0.35">
      <c r="A35" s="79" t="s">
        <v>236</v>
      </c>
      <c r="B35" s="80" t="s">
        <v>147</v>
      </c>
      <c r="C35" s="80" t="s">
        <v>68</v>
      </c>
      <c r="D35" s="81">
        <v>237</v>
      </c>
      <c r="E35" s="81">
        <v>895</v>
      </c>
      <c r="F35" s="81">
        <v>797456</v>
      </c>
      <c r="G35" s="87">
        <v>1.319486389E-2</v>
      </c>
      <c r="H35" s="83">
        <v>1734837.62</v>
      </c>
      <c r="I35" s="83">
        <v>1715878.14</v>
      </c>
      <c r="J35" s="75">
        <v>-18959.48</v>
      </c>
      <c r="K35" s="54"/>
    </row>
    <row r="36" spans="1:11" s="45" customFormat="1" ht="15" customHeight="1" x14ac:dyDescent="0.35">
      <c r="A36" s="79" t="s">
        <v>237</v>
      </c>
      <c r="B36" s="80" t="s">
        <v>138</v>
      </c>
      <c r="C36" s="80" t="s">
        <v>110</v>
      </c>
      <c r="D36" s="81">
        <v>237</v>
      </c>
      <c r="E36" s="81">
        <v>895</v>
      </c>
      <c r="F36" s="81">
        <v>714607</v>
      </c>
      <c r="G36" s="87">
        <v>1.0732647297000001E-2</v>
      </c>
      <c r="H36" s="83">
        <v>1411109.69</v>
      </c>
      <c r="I36" s="83">
        <v>1395688.12</v>
      </c>
      <c r="J36" s="75">
        <v>-15421.57</v>
      </c>
      <c r="K36" s="54"/>
    </row>
    <row r="37" spans="1:11" s="45" customFormat="1" ht="15" customHeight="1" x14ac:dyDescent="0.35">
      <c r="A37" s="79" t="s">
        <v>238</v>
      </c>
      <c r="B37" s="80" t="s">
        <v>100</v>
      </c>
      <c r="C37" s="80" t="s">
        <v>131</v>
      </c>
      <c r="D37" s="81">
        <v>237</v>
      </c>
      <c r="E37" s="81">
        <v>895</v>
      </c>
      <c r="F37" s="81">
        <v>783765</v>
      </c>
      <c r="G37" s="87">
        <v>9.1901109519999993E-3</v>
      </c>
      <c r="H37" s="83">
        <v>1208299.71</v>
      </c>
      <c r="I37" s="83">
        <v>1195094.5900000001</v>
      </c>
      <c r="J37" s="75">
        <v>-13205.12</v>
      </c>
      <c r="K37" s="54"/>
    </row>
    <row r="38" spans="1:11" s="45" customFormat="1" ht="15" customHeight="1" x14ac:dyDescent="0.35">
      <c r="A38" s="79" t="s">
        <v>239</v>
      </c>
      <c r="B38" s="80" t="s">
        <v>148</v>
      </c>
      <c r="C38" s="80" t="s">
        <v>132</v>
      </c>
      <c r="D38" s="81">
        <v>237</v>
      </c>
      <c r="E38" s="81">
        <v>895</v>
      </c>
      <c r="F38" s="81">
        <v>978914</v>
      </c>
      <c r="G38" s="87">
        <v>8.4809479569999992E-3</v>
      </c>
      <c r="H38" s="83">
        <v>1115060.2</v>
      </c>
      <c r="I38" s="83">
        <v>1102874.06</v>
      </c>
      <c r="J38" s="75">
        <v>-12186.14</v>
      </c>
      <c r="K38" s="54"/>
    </row>
    <row r="39" spans="1:11" s="45" customFormat="1" ht="15" customHeight="1" x14ac:dyDescent="0.35">
      <c r="A39" s="79" t="s">
        <v>240</v>
      </c>
      <c r="B39" s="80" t="s">
        <v>116</v>
      </c>
      <c r="C39" s="80" t="s">
        <v>112</v>
      </c>
      <c r="D39" s="81">
        <v>237</v>
      </c>
      <c r="E39" s="81">
        <v>895</v>
      </c>
      <c r="F39" s="81">
        <v>714577</v>
      </c>
      <c r="G39" s="87">
        <v>7.3312039540000002E-3</v>
      </c>
      <c r="H39" s="83">
        <v>963893.87</v>
      </c>
      <c r="I39" s="83">
        <v>953359.78</v>
      </c>
      <c r="J39" s="75">
        <v>-10534.09</v>
      </c>
      <c r="K39" s="54"/>
    </row>
    <row r="40" spans="1:11" s="45" customFormat="1" ht="15" customHeight="1" x14ac:dyDescent="0.35">
      <c r="A40" s="79" t="s">
        <v>241</v>
      </c>
      <c r="B40" s="80" t="s">
        <v>159</v>
      </c>
      <c r="C40" s="80" t="s">
        <v>89</v>
      </c>
      <c r="D40" s="81">
        <v>237</v>
      </c>
      <c r="E40" s="81">
        <v>895</v>
      </c>
      <c r="F40" s="81">
        <v>797219</v>
      </c>
      <c r="G40" s="87">
        <v>7.1137913410000003E-3</v>
      </c>
      <c r="H40" s="83">
        <v>935308.84</v>
      </c>
      <c r="I40" s="83">
        <v>925087.15</v>
      </c>
      <c r="J40" s="75">
        <v>-10221.69</v>
      </c>
      <c r="K40" s="54"/>
    </row>
    <row r="41" spans="1:11" s="45" customFormat="1" ht="15" customHeight="1" x14ac:dyDescent="0.35">
      <c r="A41" s="79" t="s">
        <v>242</v>
      </c>
      <c r="B41" s="80" t="s">
        <v>141</v>
      </c>
      <c r="C41" s="80" t="s">
        <v>65</v>
      </c>
      <c r="D41" s="81">
        <v>237</v>
      </c>
      <c r="E41" s="81">
        <v>895</v>
      </c>
      <c r="F41" s="81">
        <v>797421</v>
      </c>
      <c r="G41" s="87">
        <v>6.4655406250000002E-3</v>
      </c>
      <c r="H41" s="83">
        <v>850077.97</v>
      </c>
      <c r="I41" s="83">
        <v>840787.74</v>
      </c>
      <c r="J41" s="75">
        <v>-9290.23</v>
      </c>
      <c r="K41" s="54"/>
    </row>
    <row r="42" spans="1:11" s="45" customFormat="1" ht="15" customHeight="1" x14ac:dyDescent="0.35">
      <c r="A42" s="79" t="s">
        <v>243</v>
      </c>
      <c r="B42" s="80" t="s">
        <v>101</v>
      </c>
      <c r="C42" s="80" t="s">
        <v>111</v>
      </c>
      <c r="D42" s="81">
        <v>237</v>
      </c>
      <c r="E42" s="81">
        <v>895</v>
      </c>
      <c r="F42" s="81">
        <v>715468</v>
      </c>
      <c r="G42" s="87">
        <v>6.2327761950000003E-3</v>
      </c>
      <c r="H42" s="83">
        <v>819474.51</v>
      </c>
      <c r="I42" s="83">
        <v>810518.74</v>
      </c>
      <c r="J42" s="75">
        <v>-8955.77</v>
      </c>
      <c r="K42" s="54"/>
    </row>
    <row r="43" spans="1:11" s="45" customFormat="1" ht="15" customHeight="1" x14ac:dyDescent="0.35">
      <c r="A43" s="79" t="s">
        <v>244</v>
      </c>
      <c r="B43" s="80" t="s">
        <v>137</v>
      </c>
      <c r="C43" s="80" t="s">
        <v>66</v>
      </c>
      <c r="D43" s="81">
        <v>237</v>
      </c>
      <c r="E43" s="81">
        <v>895</v>
      </c>
      <c r="F43" s="81">
        <v>1157019</v>
      </c>
      <c r="G43" s="87">
        <v>5.2484164290000001E-3</v>
      </c>
      <c r="H43" s="83">
        <v>690052.61</v>
      </c>
      <c r="I43" s="83">
        <v>682511.25</v>
      </c>
      <c r="J43" s="75">
        <v>-7541.36</v>
      </c>
      <c r="K43" s="54"/>
    </row>
    <row r="44" spans="1:11" s="45" customFormat="1" ht="15" customHeight="1" x14ac:dyDescent="0.35">
      <c r="A44" s="79" t="s">
        <v>245</v>
      </c>
      <c r="B44" s="80" t="s">
        <v>96</v>
      </c>
      <c r="C44" s="80" t="s">
        <v>90</v>
      </c>
      <c r="D44" s="81">
        <v>237</v>
      </c>
      <c r="E44" s="81">
        <v>895</v>
      </c>
      <c r="F44" s="81">
        <v>714429</v>
      </c>
      <c r="G44" s="87">
        <v>2.3317385870000001E-3</v>
      </c>
      <c r="H44" s="83">
        <v>306572.90999999997</v>
      </c>
      <c r="I44" s="83">
        <v>303222.46999999997</v>
      </c>
      <c r="J44" s="75">
        <v>-3350.44</v>
      </c>
      <c r="K44" s="54"/>
    </row>
    <row r="45" spans="1:11" s="45" customFormat="1" ht="15" customHeight="1" x14ac:dyDescent="0.35">
      <c r="A45" s="79" t="s">
        <v>246</v>
      </c>
      <c r="B45" s="80" t="s">
        <v>155</v>
      </c>
      <c r="C45" s="80" t="s">
        <v>130</v>
      </c>
      <c r="D45" s="81">
        <v>237</v>
      </c>
      <c r="E45" s="81">
        <v>895</v>
      </c>
      <c r="F45" s="81">
        <v>979023</v>
      </c>
      <c r="G45" s="87">
        <v>1.7579759319999999E-3</v>
      </c>
      <c r="H45" s="83">
        <v>231135.6</v>
      </c>
      <c r="I45" s="83">
        <v>228609.59</v>
      </c>
      <c r="J45" s="75">
        <v>-2526.0100000000002</v>
      </c>
      <c r="K45" s="54"/>
    </row>
    <row r="46" spans="1:11" s="45" customFormat="1" ht="15" customHeight="1" x14ac:dyDescent="0.35">
      <c r="A46" s="79" t="s">
        <v>247</v>
      </c>
      <c r="B46" s="80" t="s">
        <v>163</v>
      </c>
      <c r="C46" s="80" t="s">
        <v>91</v>
      </c>
      <c r="D46" s="81">
        <v>237</v>
      </c>
      <c r="E46" s="81">
        <v>895</v>
      </c>
      <c r="F46" s="81">
        <v>1169033</v>
      </c>
      <c r="G46" s="87">
        <v>1.593166164E-3</v>
      </c>
      <c r="H46" s="83">
        <v>209466.7</v>
      </c>
      <c r="I46" s="83">
        <v>207177.51</v>
      </c>
      <c r="J46" s="75">
        <v>-2289.19</v>
      </c>
      <c r="K46" s="54"/>
    </row>
    <row r="47" spans="1:11" s="45" customFormat="1" ht="15" customHeight="1" x14ac:dyDescent="0.35">
      <c r="A47" s="79" t="s">
        <v>248</v>
      </c>
      <c r="B47" s="80" t="s">
        <v>157</v>
      </c>
      <c r="C47" s="80" t="s">
        <v>114</v>
      </c>
      <c r="D47" s="81">
        <v>237</v>
      </c>
      <c r="E47" s="81">
        <v>895</v>
      </c>
      <c r="F47" s="81">
        <v>714437</v>
      </c>
      <c r="G47" s="87">
        <v>1.165497026E-3</v>
      </c>
      <c r="H47" s="83">
        <v>153237.51</v>
      </c>
      <c r="I47" s="83">
        <v>151562.82999999999</v>
      </c>
      <c r="J47" s="75">
        <v>-1674.68</v>
      </c>
      <c r="K47" s="54"/>
    </row>
    <row r="48" spans="1:11" s="45" customFormat="1" ht="15" customHeight="1" x14ac:dyDescent="0.35">
      <c r="A48" s="79" t="s">
        <v>249</v>
      </c>
      <c r="B48" s="80" t="s">
        <v>154</v>
      </c>
      <c r="C48" s="80" t="s">
        <v>127</v>
      </c>
      <c r="D48" s="81">
        <v>237</v>
      </c>
      <c r="E48" s="81">
        <v>895</v>
      </c>
      <c r="F48" s="81">
        <v>724386</v>
      </c>
      <c r="G48" s="87">
        <v>1.063565871E-3</v>
      </c>
      <c r="H48" s="83">
        <v>139835.78</v>
      </c>
      <c r="I48" s="83">
        <v>138307.56</v>
      </c>
      <c r="J48" s="75">
        <v>-1528.22</v>
      </c>
      <c r="K48" s="54"/>
    </row>
    <row r="49" spans="1:11" s="45" customFormat="1" ht="15" customHeight="1" x14ac:dyDescent="0.35">
      <c r="A49" s="79" t="s">
        <v>250</v>
      </c>
      <c r="B49" s="80" t="s">
        <v>181</v>
      </c>
      <c r="C49" s="80" t="s">
        <v>180</v>
      </c>
      <c r="D49" s="81">
        <v>237</v>
      </c>
      <c r="E49" s="81">
        <v>895</v>
      </c>
      <c r="F49" s="81">
        <v>1055852</v>
      </c>
      <c r="G49" s="87">
        <v>5.6657074200000004E-4</v>
      </c>
      <c r="H49" s="83">
        <v>74491.73</v>
      </c>
      <c r="I49" s="83">
        <v>73677.63</v>
      </c>
      <c r="J49" s="75">
        <v>-814.1</v>
      </c>
      <c r="K49" s="54"/>
    </row>
    <row r="50" spans="1:11" s="45" customFormat="1" ht="15" customHeight="1" x14ac:dyDescent="0.35">
      <c r="A50" s="79" t="s">
        <v>251</v>
      </c>
      <c r="B50" s="80" t="s">
        <v>139</v>
      </c>
      <c r="C50" s="80" t="s">
        <v>118</v>
      </c>
      <c r="D50" s="81">
        <v>237</v>
      </c>
      <c r="E50" s="81">
        <v>895</v>
      </c>
      <c r="F50" s="81">
        <v>1360000</v>
      </c>
      <c r="G50" s="87">
        <v>5.1567525200000002E-4</v>
      </c>
      <c r="H50" s="83">
        <v>67800.08</v>
      </c>
      <c r="I50" s="83">
        <v>67059.11</v>
      </c>
      <c r="J50" s="75">
        <v>-740.97</v>
      </c>
      <c r="K50" s="54"/>
    </row>
    <row r="51" spans="1:11" s="45" customFormat="1" ht="15" customHeight="1" x14ac:dyDescent="0.35">
      <c r="A51" s="79" t="s">
        <v>252</v>
      </c>
      <c r="B51" s="80" t="s">
        <v>162</v>
      </c>
      <c r="C51" s="80" t="s">
        <v>123</v>
      </c>
      <c r="D51" s="81">
        <v>237</v>
      </c>
      <c r="E51" s="81">
        <v>895</v>
      </c>
      <c r="F51" s="81">
        <v>1171950</v>
      </c>
      <c r="G51" s="87">
        <v>3.65431011E-4</v>
      </c>
      <c r="H51" s="83">
        <v>48046.23</v>
      </c>
      <c r="I51" s="83">
        <v>47521.15</v>
      </c>
      <c r="J51" s="75">
        <v>-525.08000000000004</v>
      </c>
      <c r="K51" s="54"/>
    </row>
    <row r="52" spans="1:11" s="45" customFormat="1" ht="15" customHeight="1" x14ac:dyDescent="0.35">
      <c r="A52" s="79" t="s">
        <v>253</v>
      </c>
      <c r="B52" s="80" t="s">
        <v>120</v>
      </c>
      <c r="C52" s="80" t="s">
        <v>122</v>
      </c>
      <c r="D52" s="81">
        <v>237</v>
      </c>
      <c r="E52" s="81">
        <v>895</v>
      </c>
      <c r="F52" s="81">
        <v>1359819</v>
      </c>
      <c r="G52" s="87">
        <v>3.5037528899999998E-4</v>
      </c>
      <c r="H52" s="83">
        <v>46066.73</v>
      </c>
      <c r="I52" s="83">
        <v>45563.28</v>
      </c>
      <c r="J52" s="75">
        <v>-503.45</v>
      </c>
      <c r="K52" s="54"/>
    </row>
    <row r="53" spans="1:11" s="45" customFormat="1" ht="15" customHeight="1" x14ac:dyDescent="0.35">
      <c r="A53" s="79" t="s">
        <v>254</v>
      </c>
      <c r="B53" s="80" t="s">
        <v>172</v>
      </c>
      <c r="C53" s="80" t="s">
        <v>173</v>
      </c>
      <c r="D53" s="81">
        <v>237</v>
      </c>
      <c r="E53" s="81">
        <v>895</v>
      </c>
      <c r="F53" s="81">
        <v>742147</v>
      </c>
      <c r="G53" s="87">
        <v>3.4420947799999998E-4</v>
      </c>
      <c r="H53" s="83">
        <v>45256.06</v>
      </c>
      <c r="I53" s="83">
        <v>44761.47</v>
      </c>
      <c r="J53" s="75">
        <v>-494.59</v>
      </c>
      <c r="K53" s="54"/>
    </row>
    <row r="54" spans="1:11" s="45" customFormat="1" ht="15" customHeight="1" x14ac:dyDescent="0.35">
      <c r="A54" s="79" t="s">
        <v>255</v>
      </c>
      <c r="B54" s="80" t="s">
        <v>119</v>
      </c>
      <c r="C54" s="80" t="s">
        <v>121</v>
      </c>
      <c r="D54" s="81">
        <v>237</v>
      </c>
      <c r="E54" s="81">
        <v>895</v>
      </c>
      <c r="F54" s="81">
        <v>1173057</v>
      </c>
      <c r="G54" s="87">
        <v>2.6830947200000001E-4</v>
      </c>
      <c r="H54" s="83">
        <v>35276.86</v>
      </c>
      <c r="I54" s="83">
        <v>34891.33</v>
      </c>
      <c r="J54" s="75">
        <v>-385.53</v>
      </c>
      <c r="K54" s="54"/>
    </row>
    <row r="55" spans="1:11" s="45" customFormat="1" ht="15" customHeight="1" x14ac:dyDescent="0.35">
      <c r="A55" s="79" t="s">
        <v>256</v>
      </c>
      <c r="B55" s="80" t="s">
        <v>210</v>
      </c>
      <c r="C55" s="80" t="s">
        <v>212</v>
      </c>
      <c r="D55" s="81">
        <v>237</v>
      </c>
      <c r="E55" s="81">
        <v>895</v>
      </c>
      <c r="F55" s="81">
        <v>1392360</v>
      </c>
      <c r="G55" s="87">
        <v>1.72761958E-4</v>
      </c>
      <c r="H55" s="83">
        <v>22714.44</v>
      </c>
      <c r="I55" s="83">
        <v>22466.2</v>
      </c>
      <c r="J55" s="75">
        <v>-248.24</v>
      </c>
      <c r="K55" s="54"/>
    </row>
    <row r="56" spans="1:11" s="45" customFormat="1" ht="15" customHeight="1" x14ac:dyDescent="0.35">
      <c r="A56" s="79" t="s">
        <v>257</v>
      </c>
      <c r="B56" s="80" t="s">
        <v>259</v>
      </c>
      <c r="C56" s="80" t="s">
        <v>258</v>
      </c>
      <c r="D56" s="81">
        <v>237</v>
      </c>
      <c r="E56" s="81">
        <v>895</v>
      </c>
      <c r="F56" s="81">
        <v>1392247</v>
      </c>
      <c r="G56" s="87">
        <v>1.6761464299999999E-4</v>
      </c>
      <c r="H56" s="83">
        <v>22037.68</v>
      </c>
      <c r="I56" s="83">
        <v>21796.84</v>
      </c>
      <c r="J56" s="75">
        <v>-240.84</v>
      </c>
      <c r="K56" s="54"/>
    </row>
    <row r="57" spans="1:11" s="45" customFormat="1" ht="15" customHeight="1" x14ac:dyDescent="0.35">
      <c r="A57" s="79" t="s">
        <v>260</v>
      </c>
      <c r="B57" s="80" t="s">
        <v>97</v>
      </c>
      <c r="C57" s="80" t="s">
        <v>92</v>
      </c>
      <c r="D57" s="81">
        <v>237</v>
      </c>
      <c r="E57" s="81">
        <v>895</v>
      </c>
      <c r="F57" s="81">
        <v>1327577</v>
      </c>
      <c r="G57" s="87">
        <v>1.3844282200000001E-4</v>
      </c>
      <c r="H57" s="83">
        <v>18202.22</v>
      </c>
      <c r="I57" s="83">
        <v>18003.29</v>
      </c>
      <c r="J57" s="75">
        <v>-198.93</v>
      </c>
      <c r="K57" s="54"/>
    </row>
    <row r="58" spans="1:11" s="45" customFormat="1" ht="15" customHeight="1" x14ac:dyDescent="0.35">
      <c r="A58" s="79" t="s">
        <v>261</v>
      </c>
      <c r="B58" s="80" t="s">
        <v>98</v>
      </c>
      <c r="C58" s="80" t="s">
        <v>93</v>
      </c>
      <c r="D58" s="81">
        <v>237</v>
      </c>
      <c r="E58" s="81">
        <v>895</v>
      </c>
      <c r="F58" s="81">
        <v>1339591</v>
      </c>
      <c r="G58" s="87">
        <v>1.04473173E-4</v>
      </c>
      <c r="H58" s="83">
        <v>13735.95</v>
      </c>
      <c r="I58" s="83">
        <v>13585.83</v>
      </c>
      <c r="J58" s="75">
        <v>-150.12</v>
      </c>
      <c r="K58" s="54"/>
    </row>
    <row r="59" spans="1:11" s="45" customFormat="1" ht="15" customHeight="1" x14ac:dyDescent="0.35">
      <c r="A59" s="79" t="s">
        <v>262</v>
      </c>
      <c r="B59" s="80" t="s">
        <v>80</v>
      </c>
      <c r="C59" s="80" t="s">
        <v>81</v>
      </c>
      <c r="D59" s="81">
        <v>237</v>
      </c>
      <c r="E59" s="81">
        <v>895</v>
      </c>
      <c r="F59" s="81">
        <v>1336150</v>
      </c>
      <c r="G59" s="87">
        <v>7.2160831999999996E-5</v>
      </c>
      <c r="H59" s="83">
        <v>9487.58</v>
      </c>
      <c r="I59" s="83">
        <v>9383.89</v>
      </c>
      <c r="J59" s="75">
        <v>-103.69</v>
      </c>
      <c r="K59" s="54"/>
    </row>
    <row r="60" spans="1:11" ht="15" customHeight="1" x14ac:dyDescent="0.3">
      <c r="A60" s="84"/>
      <c r="B60" s="84"/>
      <c r="C60" s="84"/>
      <c r="D60" s="76"/>
      <c r="E60" s="76"/>
      <c r="F60" s="76"/>
      <c r="G60" s="76">
        <f>SUM(G12:G59)</f>
        <v>0.99999999999899936</v>
      </c>
      <c r="H60" s="76">
        <f>SUM(H12:H59)</f>
        <v>131478250.51000006</v>
      </c>
      <c r="I60" s="76">
        <f>SUM(I12:I59)</f>
        <v>130041366.88000003</v>
      </c>
      <c r="J60" s="76">
        <f>SUM(J12:J59)</f>
        <v>-1436883.6300000006</v>
      </c>
    </row>
    <row r="61" spans="1:11" x14ac:dyDescent="0.3">
      <c r="J61" s="152"/>
    </row>
    <row r="62" spans="1:11" x14ac:dyDescent="0.3">
      <c r="J62" s="152"/>
    </row>
  </sheetData>
  <autoFilter ref="A11:J11" xr:uid="{00000000-0009-0000-0000-00000B000000}">
    <sortState xmlns:xlrd2="http://schemas.microsoft.com/office/spreadsheetml/2017/richdata2" ref="A12:J35">
      <sortCondition ref="B11"/>
    </sortState>
  </autoFilter>
  <mergeCells count="1">
    <mergeCell ref="A1:K1"/>
  </mergeCells>
  <printOptions horizontalCentered="1"/>
  <pageMargins left="0.23622047244094491" right="0.23622047244094491" top="0.59055118110236227" bottom="0.78740157480314965" header="0.31496062992125984" footer="0.31496062992125984"/>
  <pageSetup paperSize="9" firstPageNumber="2" fitToHeight="0" orientation="portrait" useFirstPageNumber="1" r:id="rId1"/>
  <headerFooter differentFirst="1">
    <oddFooter>&amp;LCCEE Confidencial&amp;C&amp;D&amp;RPágina &amp;P</oddFooter>
    <firstFooter>&amp;LCCEE Confidencial&amp;R&amp;[Pagina]</first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64"/>
  <sheetViews>
    <sheetView showGridLines="0" zoomScale="79" workbookViewId="0">
      <selection activeCell="H10" sqref="H10"/>
    </sheetView>
  </sheetViews>
  <sheetFormatPr defaultColWidth="9.1796875" defaultRowHeight="13" x14ac:dyDescent="0.3"/>
  <cols>
    <col min="1" max="1" width="18.1796875" style="48" customWidth="1"/>
    <col min="2" max="2" width="56.453125" style="48" bestFit="1" customWidth="1"/>
    <col min="3" max="3" width="15.26953125" style="48" bestFit="1" customWidth="1"/>
    <col min="4" max="4" width="8.26953125" style="42" customWidth="1"/>
    <col min="5" max="5" width="11.26953125" style="42" customWidth="1"/>
    <col min="6" max="6" width="10.453125" style="42" bestFit="1" customWidth="1"/>
    <col min="7" max="7" width="17.7265625" style="48" bestFit="1" customWidth="1"/>
    <col min="8" max="8" width="15.26953125" style="48" customWidth="1"/>
    <col min="9" max="9" width="19.81640625" style="48" bestFit="1" customWidth="1"/>
    <col min="10" max="10" width="24.26953125" style="48" bestFit="1" customWidth="1"/>
    <col min="11" max="12" width="16.1796875" style="48" bestFit="1" customWidth="1"/>
    <col min="13" max="14" width="9.1796875" style="48" customWidth="1"/>
    <col min="15" max="16384" width="9.1796875" style="48"/>
  </cols>
  <sheetData>
    <row r="1" spans="1:11" customFormat="1" ht="27.75" customHeight="1" x14ac:dyDescent="0.35">
      <c r="A1" s="206" t="s">
        <v>266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</row>
    <row r="2" spans="1:11" customFormat="1" ht="9" customHeight="1" x14ac:dyDescent="0.35">
      <c r="B2" s="40"/>
      <c r="D2" s="41"/>
      <c r="E2" s="41"/>
      <c r="F2" s="42"/>
      <c r="G2" s="41"/>
      <c r="H2" s="40" t="s">
        <v>72</v>
      </c>
      <c r="I2" s="40"/>
      <c r="J2" s="43"/>
    </row>
    <row r="3" spans="1:11" s="44" customFormat="1" ht="16" customHeight="1" x14ac:dyDescent="0.35">
      <c r="D3" s="56"/>
      <c r="E3" s="56"/>
      <c r="F3" s="45"/>
      <c r="G3" s="61"/>
      <c r="H3" s="62" t="s">
        <v>50</v>
      </c>
      <c r="I3" s="62" t="s">
        <v>51</v>
      </c>
      <c r="J3" s="62" t="s">
        <v>52</v>
      </c>
    </row>
    <row r="4" spans="1:11" s="44" customFormat="1" ht="16" customHeight="1" x14ac:dyDescent="0.35">
      <c r="B4" s="56"/>
      <c r="C4" s="56"/>
      <c r="D4" s="56"/>
      <c r="E4" s="56"/>
      <c r="F4" s="46"/>
      <c r="G4" s="63" t="s">
        <v>73</v>
      </c>
      <c r="H4" s="64">
        <f>H59</f>
        <v>117293378.68000004</v>
      </c>
      <c r="I4" s="65">
        <v>1</v>
      </c>
      <c r="J4" s="66">
        <v>47</v>
      </c>
    </row>
    <row r="5" spans="1:11" s="44" customFormat="1" ht="16" customHeight="1" x14ac:dyDescent="0.35">
      <c r="B5" s="50"/>
      <c r="C5" s="56"/>
      <c r="E5" s="37"/>
      <c r="F5" s="46"/>
      <c r="G5" s="94" t="s">
        <v>74</v>
      </c>
      <c r="H5" s="95">
        <v>556968.93000000005</v>
      </c>
      <c r="I5" s="96" t="s">
        <v>54</v>
      </c>
      <c r="J5" s="96" t="s">
        <v>54</v>
      </c>
    </row>
    <row r="6" spans="1:11" s="44" customFormat="1" ht="16" customHeight="1" x14ac:dyDescent="0.35">
      <c r="B6" s="55"/>
      <c r="C6" s="56"/>
      <c r="D6" s="56"/>
      <c r="E6" s="56"/>
      <c r="G6" s="94" t="s">
        <v>53</v>
      </c>
      <c r="H6" s="95">
        <v>69603729.380000025</v>
      </c>
      <c r="I6" s="97">
        <f>H6/H4</f>
        <v>0.59341567412678098</v>
      </c>
      <c r="J6" s="96"/>
    </row>
    <row r="7" spans="1:11" s="44" customFormat="1" ht="16" customHeight="1" x14ac:dyDescent="0.35">
      <c r="B7" s="55"/>
      <c r="C7" s="57"/>
      <c r="D7" s="56"/>
      <c r="E7" s="56"/>
      <c r="G7" s="94" t="s">
        <v>75</v>
      </c>
      <c r="H7" s="95">
        <v>46453802.519999996</v>
      </c>
      <c r="I7" s="97">
        <f>H7/H4</f>
        <v>0.39604795294315226</v>
      </c>
      <c r="J7" s="96">
        <v>0</v>
      </c>
    </row>
    <row r="8" spans="1:11" s="44" customFormat="1" ht="16" customHeight="1" x14ac:dyDescent="0.35">
      <c r="B8" s="55"/>
      <c r="C8" s="57"/>
      <c r="D8" s="56"/>
      <c r="E8" s="56"/>
      <c r="G8" s="67" t="s">
        <v>76</v>
      </c>
      <c r="H8" s="68">
        <f>SUM(H5:H7)</f>
        <v>116614500.83000003</v>
      </c>
      <c r="I8" s="118">
        <f>H8/H4</f>
        <v>0.99421213833517297</v>
      </c>
      <c r="J8" s="70" t="s">
        <v>54</v>
      </c>
    </row>
    <row r="9" spans="1:11" s="44" customFormat="1" ht="16" customHeight="1" x14ac:dyDescent="0.35">
      <c r="B9" s="55"/>
      <c r="C9" s="57"/>
      <c r="D9" s="56"/>
      <c r="E9" s="56"/>
      <c r="G9" s="71" t="s">
        <v>55</v>
      </c>
      <c r="H9" s="72">
        <f>-J59</f>
        <v>678877.85000000056</v>
      </c>
      <c r="I9" s="117">
        <f>H9/H4</f>
        <v>5.7878616648269297E-3</v>
      </c>
      <c r="J9" s="74"/>
    </row>
    <row r="10" spans="1:11" s="44" customFormat="1" ht="16" customHeight="1" x14ac:dyDescent="0.35">
      <c r="A10" s="47"/>
      <c r="C10" s="47"/>
      <c r="F10" s="46"/>
    </row>
    <row r="11" spans="1:11" s="46" customFormat="1" ht="39" customHeight="1" x14ac:dyDescent="0.35">
      <c r="A11" s="77" t="s">
        <v>56</v>
      </c>
      <c r="B11" s="77" t="s">
        <v>57</v>
      </c>
      <c r="C11" s="77" t="s">
        <v>58</v>
      </c>
      <c r="D11" s="77" t="s">
        <v>59</v>
      </c>
      <c r="E11" s="78" t="s">
        <v>60</v>
      </c>
      <c r="F11" s="78" t="s">
        <v>61</v>
      </c>
      <c r="G11" s="78" t="s">
        <v>62</v>
      </c>
      <c r="H11" s="78" t="s">
        <v>77</v>
      </c>
      <c r="I11" s="77" t="s">
        <v>78</v>
      </c>
      <c r="J11" s="77" t="s">
        <v>79</v>
      </c>
    </row>
    <row r="12" spans="1:11" s="45" customFormat="1" ht="15" customHeight="1" x14ac:dyDescent="0.35">
      <c r="A12" s="79">
        <v>2016440000162</v>
      </c>
      <c r="B12" s="80" t="s">
        <v>95</v>
      </c>
      <c r="C12" s="80" t="s">
        <v>87</v>
      </c>
      <c r="D12" s="81">
        <v>237</v>
      </c>
      <c r="E12" s="81">
        <v>895</v>
      </c>
      <c r="F12" s="81">
        <v>714313</v>
      </c>
      <c r="G12" s="87">
        <v>3.9276083030999998E-2</v>
      </c>
      <c r="H12" s="83">
        <v>4606824.4800000004</v>
      </c>
      <c r="I12" s="83">
        <v>4580160.82</v>
      </c>
      <c r="J12" s="75">
        <f>I12-H12</f>
        <v>-26663.660000000149</v>
      </c>
      <c r="K12" s="48"/>
    </row>
    <row r="13" spans="1:11" s="45" customFormat="1" ht="15" customHeight="1" x14ac:dyDescent="0.35">
      <c r="A13" s="79">
        <v>2341467000120</v>
      </c>
      <c r="B13" s="80" t="s">
        <v>128</v>
      </c>
      <c r="C13" s="80" t="s">
        <v>129</v>
      </c>
      <c r="D13" s="81">
        <v>237</v>
      </c>
      <c r="E13" s="81">
        <v>895</v>
      </c>
      <c r="F13" s="81">
        <v>1160729</v>
      </c>
      <c r="G13" s="87">
        <v>2.6822756028000001E-2</v>
      </c>
      <c r="H13" s="83">
        <v>3146131.68</v>
      </c>
      <c r="I13" s="83">
        <v>3127922.31</v>
      </c>
      <c r="J13" s="75">
        <f t="shared" ref="J13:J58" si="0">I13-H13</f>
        <v>-18209.370000000112</v>
      </c>
      <c r="K13" s="48"/>
    </row>
    <row r="14" spans="1:11" s="45" customFormat="1" ht="15" customHeight="1" x14ac:dyDescent="0.35">
      <c r="A14" s="79">
        <v>33050071000158</v>
      </c>
      <c r="B14" s="80" t="s">
        <v>140</v>
      </c>
      <c r="C14" s="80" t="s">
        <v>103</v>
      </c>
      <c r="D14" s="81">
        <v>237</v>
      </c>
      <c r="E14" s="81">
        <v>895</v>
      </c>
      <c r="F14" s="81">
        <v>797758</v>
      </c>
      <c r="G14" s="87">
        <v>2.7220763490000001E-2</v>
      </c>
      <c r="H14" s="83">
        <v>3192815.32</v>
      </c>
      <c r="I14" s="83">
        <v>3174335.75</v>
      </c>
      <c r="J14" s="75">
        <f t="shared" si="0"/>
        <v>-18479.569999999832</v>
      </c>
      <c r="K14" s="48"/>
    </row>
    <row r="15" spans="1:11" s="45" customFormat="1" ht="15" customHeight="1" x14ac:dyDescent="0.35">
      <c r="A15" s="79">
        <v>2302100000106</v>
      </c>
      <c r="B15" s="80" t="s">
        <v>136</v>
      </c>
      <c r="C15" s="80" t="s">
        <v>106</v>
      </c>
      <c r="D15" s="81">
        <v>237</v>
      </c>
      <c r="E15" s="81">
        <v>895</v>
      </c>
      <c r="F15" s="81">
        <v>714550</v>
      </c>
      <c r="G15" s="87">
        <v>2.7615127438999999E-2</v>
      </c>
      <c r="H15" s="83">
        <v>3239071.6</v>
      </c>
      <c r="I15" s="83">
        <v>3220324.3</v>
      </c>
      <c r="J15" s="75">
        <f t="shared" si="0"/>
        <v>-18747.300000000279</v>
      </c>
      <c r="K15" s="48"/>
    </row>
    <row r="16" spans="1:11" s="45" customFormat="1" ht="15" customHeight="1" x14ac:dyDescent="0.35">
      <c r="A16" s="79">
        <v>7282377000120</v>
      </c>
      <c r="B16" s="80" t="s">
        <v>100</v>
      </c>
      <c r="C16" s="80" t="s">
        <v>131</v>
      </c>
      <c r="D16" s="81">
        <v>237</v>
      </c>
      <c r="E16" s="81">
        <v>895</v>
      </c>
      <c r="F16" s="81">
        <v>783765</v>
      </c>
      <c r="G16" s="87">
        <v>8.7703535489999998E-3</v>
      </c>
      <c r="H16" s="83">
        <v>1028704.4</v>
      </c>
      <c r="I16" s="83">
        <v>1022750.4</v>
      </c>
      <c r="J16" s="75">
        <f t="shared" si="0"/>
        <v>-5954</v>
      </c>
      <c r="K16" s="48"/>
    </row>
    <row r="17" spans="1:11" s="45" customFormat="1" ht="15" customHeight="1" x14ac:dyDescent="0.35">
      <c r="A17" s="79">
        <v>5965546000109</v>
      </c>
      <c r="B17" s="80" t="s">
        <v>137</v>
      </c>
      <c r="C17" s="80" t="s">
        <v>66</v>
      </c>
      <c r="D17" s="81">
        <v>237</v>
      </c>
      <c r="E17" s="81">
        <v>895</v>
      </c>
      <c r="F17" s="81">
        <v>1157019</v>
      </c>
      <c r="G17" s="87">
        <v>5.788597853E-3</v>
      </c>
      <c r="H17" s="83">
        <v>678964.2</v>
      </c>
      <c r="I17" s="83">
        <v>675034.45</v>
      </c>
      <c r="J17" s="75">
        <f t="shared" si="0"/>
        <v>-3929.75</v>
      </c>
      <c r="K17" s="48"/>
    </row>
    <row r="18" spans="1:11" s="45" customFormat="1" ht="15" customHeight="1" x14ac:dyDescent="0.35">
      <c r="A18" s="79">
        <v>12272084000100</v>
      </c>
      <c r="B18" s="80" t="s">
        <v>141</v>
      </c>
      <c r="C18" s="80" t="s">
        <v>65</v>
      </c>
      <c r="D18" s="81">
        <v>237</v>
      </c>
      <c r="E18" s="81">
        <v>895</v>
      </c>
      <c r="F18" s="81">
        <v>797421</v>
      </c>
      <c r="G18" s="87">
        <v>9.3572650250000004E-3</v>
      </c>
      <c r="H18" s="83">
        <v>1097545.23</v>
      </c>
      <c r="I18" s="83">
        <v>1091192.79</v>
      </c>
      <c r="J18" s="75">
        <f t="shared" si="0"/>
        <v>-6352.4399999999441</v>
      </c>
      <c r="K18" s="48"/>
    </row>
    <row r="19" spans="1:11" s="45" customFormat="1" ht="15" customHeight="1" x14ac:dyDescent="0.35">
      <c r="A19" s="79">
        <v>7522669000192</v>
      </c>
      <c r="B19" s="80" t="s">
        <v>142</v>
      </c>
      <c r="C19" s="80" t="s">
        <v>94</v>
      </c>
      <c r="D19" s="81">
        <v>237</v>
      </c>
      <c r="E19" s="81">
        <v>895</v>
      </c>
      <c r="F19" s="81">
        <v>791156</v>
      </c>
      <c r="G19" s="87">
        <v>2.0226261846000002E-2</v>
      </c>
      <c r="H19" s="83">
        <v>2372406.59</v>
      </c>
      <c r="I19" s="83">
        <v>2358675.4300000002</v>
      </c>
      <c r="J19" s="75">
        <f t="shared" si="0"/>
        <v>-13731.159999999683</v>
      </c>
      <c r="K19" s="48"/>
    </row>
    <row r="20" spans="1:11" s="45" customFormat="1" ht="15" customHeight="1" x14ac:dyDescent="0.35">
      <c r="A20" s="79">
        <v>8467115000100</v>
      </c>
      <c r="B20" s="80" t="s">
        <v>143</v>
      </c>
      <c r="C20" s="80" t="s">
        <v>115</v>
      </c>
      <c r="D20" s="81">
        <v>237</v>
      </c>
      <c r="E20" s="81">
        <v>895</v>
      </c>
      <c r="F20" s="81">
        <v>808296</v>
      </c>
      <c r="G20" s="87">
        <v>2.2859057009000001E-2</v>
      </c>
      <c r="H20" s="83">
        <v>2681216.0299999998</v>
      </c>
      <c r="I20" s="83">
        <v>2665697.52</v>
      </c>
      <c r="J20" s="75">
        <f t="shared" si="0"/>
        <v>-15518.509999999776</v>
      </c>
      <c r="K20" s="48"/>
    </row>
    <row r="21" spans="1:11" s="45" customFormat="1" ht="15" customHeight="1" x14ac:dyDescent="0.35">
      <c r="A21" s="79">
        <v>8336783000190</v>
      </c>
      <c r="B21" s="80" t="s">
        <v>134</v>
      </c>
      <c r="C21" s="80" t="s">
        <v>85</v>
      </c>
      <c r="D21" s="81">
        <v>237</v>
      </c>
      <c r="E21" s="81">
        <v>895</v>
      </c>
      <c r="F21" s="81">
        <v>804517</v>
      </c>
      <c r="G21" s="87">
        <v>5.3294688415999998E-2</v>
      </c>
      <c r="H21" s="83">
        <v>6251114.0700000003</v>
      </c>
      <c r="I21" s="83">
        <v>6214933.4900000002</v>
      </c>
      <c r="J21" s="75">
        <f t="shared" si="0"/>
        <v>-36180.580000000075</v>
      </c>
      <c r="K21" s="48"/>
    </row>
    <row r="22" spans="1:11" s="45" customFormat="1" ht="15" customHeight="1" x14ac:dyDescent="0.35">
      <c r="A22" s="79">
        <v>1543032000104</v>
      </c>
      <c r="B22" s="80" t="s">
        <v>144</v>
      </c>
      <c r="C22" s="80" t="s">
        <v>124</v>
      </c>
      <c r="D22" s="81">
        <v>237</v>
      </c>
      <c r="E22" s="81">
        <v>895</v>
      </c>
      <c r="F22" s="81">
        <v>714569</v>
      </c>
      <c r="G22" s="87">
        <v>3.6502624173999999E-2</v>
      </c>
      <c r="H22" s="83">
        <v>4281516.12</v>
      </c>
      <c r="I22" s="83">
        <v>4256735.3</v>
      </c>
      <c r="J22" s="75">
        <f t="shared" si="0"/>
        <v>-24780.820000000298</v>
      </c>
      <c r="K22" s="48"/>
    </row>
    <row r="23" spans="1:11" s="45" customFormat="1" ht="15" customHeight="1" x14ac:dyDescent="0.35">
      <c r="A23" s="79">
        <v>4895728000180</v>
      </c>
      <c r="B23" s="80" t="s">
        <v>169</v>
      </c>
      <c r="C23" s="80" t="s">
        <v>63</v>
      </c>
      <c r="D23" s="81">
        <v>237</v>
      </c>
      <c r="E23" s="81">
        <v>895</v>
      </c>
      <c r="F23" s="81">
        <v>715387</v>
      </c>
      <c r="G23" s="87">
        <v>2.6072826994999999E-2</v>
      </c>
      <c r="H23" s="83">
        <v>3058169.97</v>
      </c>
      <c r="I23" s="83">
        <v>3040469.71</v>
      </c>
      <c r="J23" s="75">
        <f t="shared" si="0"/>
        <v>-17700.260000000242</v>
      </c>
      <c r="K23" s="48"/>
    </row>
    <row r="24" spans="1:11" s="45" customFormat="1" ht="15" customHeight="1" x14ac:dyDescent="0.35">
      <c r="A24" s="79">
        <v>10835932000108</v>
      </c>
      <c r="B24" s="80" t="s">
        <v>145</v>
      </c>
      <c r="C24" s="80" t="s">
        <v>104</v>
      </c>
      <c r="D24" s="81">
        <v>237</v>
      </c>
      <c r="E24" s="81">
        <v>895</v>
      </c>
      <c r="F24" s="81">
        <v>714216</v>
      </c>
      <c r="G24" s="87">
        <v>3.8204330204999998E-2</v>
      </c>
      <c r="H24" s="83">
        <v>4481114.97</v>
      </c>
      <c r="I24" s="83">
        <v>4455178.9000000004</v>
      </c>
      <c r="J24" s="75">
        <f t="shared" si="0"/>
        <v>-25936.069999999367</v>
      </c>
      <c r="K24" s="48"/>
    </row>
    <row r="25" spans="1:11" s="45" customFormat="1" ht="15" customHeight="1" x14ac:dyDescent="0.35">
      <c r="A25" s="79">
        <v>25086034000171</v>
      </c>
      <c r="B25" s="80" t="s">
        <v>101</v>
      </c>
      <c r="C25" s="80" t="s">
        <v>111</v>
      </c>
      <c r="D25" s="81">
        <v>237</v>
      </c>
      <c r="E25" s="81">
        <v>895</v>
      </c>
      <c r="F25" s="81">
        <v>715468</v>
      </c>
      <c r="G25" s="87">
        <v>5.7149163710000003E-3</v>
      </c>
      <c r="H25" s="83">
        <v>670321.85</v>
      </c>
      <c r="I25" s="83">
        <v>666442.12</v>
      </c>
      <c r="J25" s="75">
        <f t="shared" si="0"/>
        <v>-3879.7299999999814</v>
      </c>
      <c r="K25" s="48"/>
    </row>
    <row r="26" spans="1:11" s="45" customFormat="1" ht="15" customHeight="1" x14ac:dyDescent="0.35">
      <c r="A26" s="79">
        <v>6272793000184</v>
      </c>
      <c r="B26" s="80" t="s">
        <v>146</v>
      </c>
      <c r="C26" s="80" t="s">
        <v>109</v>
      </c>
      <c r="D26" s="81">
        <v>237</v>
      </c>
      <c r="E26" s="81">
        <v>895</v>
      </c>
      <c r="F26" s="81">
        <v>715352</v>
      </c>
      <c r="G26" s="87">
        <v>2.0357490822000002E-2</v>
      </c>
      <c r="H26" s="83">
        <v>2387798.88</v>
      </c>
      <c r="I26" s="83">
        <v>2373978.63</v>
      </c>
      <c r="J26" s="75">
        <f t="shared" si="0"/>
        <v>-13820.25</v>
      </c>
      <c r="K26" s="48"/>
    </row>
    <row r="27" spans="1:11" s="45" customFormat="1" ht="15" customHeight="1" x14ac:dyDescent="0.35">
      <c r="A27" s="79">
        <v>3467321000199</v>
      </c>
      <c r="B27" s="80" t="s">
        <v>99</v>
      </c>
      <c r="C27" s="80" t="s">
        <v>108</v>
      </c>
      <c r="D27" s="81">
        <v>237</v>
      </c>
      <c r="E27" s="81">
        <v>895</v>
      </c>
      <c r="F27" s="81">
        <v>797693</v>
      </c>
      <c r="G27" s="87">
        <v>2.2311841634999999E-2</v>
      </c>
      <c r="H27" s="83">
        <v>2617031.29</v>
      </c>
      <c r="I27" s="83">
        <v>2601884.27</v>
      </c>
      <c r="J27" s="75">
        <f t="shared" si="0"/>
        <v>-15147.020000000019</v>
      </c>
      <c r="K27" s="48"/>
    </row>
    <row r="28" spans="1:11" s="45" customFormat="1" ht="15" customHeight="1" x14ac:dyDescent="0.35">
      <c r="A28" s="79">
        <v>6981180000116</v>
      </c>
      <c r="B28" s="80" t="s">
        <v>133</v>
      </c>
      <c r="C28" s="80" t="s">
        <v>69</v>
      </c>
      <c r="D28" s="81">
        <v>237</v>
      </c>
      <c r="E28" s="81">
        <v>895</v>
      </c>
      <c r="F28" s="81">
        <v>767859</v>
      </c>
      <c r="G28" s="87">
        <v>9.2694050528000005E-2</v>
      </c>
      <c r="H28" s="83">
        <v>10872398.369999999</v>
      </c>
      <c r="I28" s="83">
        <v>10809470.43</v>
      </c>
      <c r="J28" s="75">
        <f t="shared" si="0"/>
        <v>-62927.939999999478</v>
      </c>
      <c r="K28" s="48"/>
    </row>
    <row r="29" spans="1:11" s="45" customFormat="1" ht="15" customHeight="1" x14ac:dyDescent="0.35">
      <c r="A29" s="79">
        <v>6840748000189</v>
      </c>
      <c r="B29" s="80" t="s">
        <v>147</v>
      </c>
      <c r="C29" s="80" t="s">
        <v>68</v>
      </c>
      <c r="D29" s="81">
        <v>237</v>
      </c>
      <c r="E29" s="81">
        <v>895</v>
      </c>
      <c r="F29" s="81">
        <v>797456</v>
      </c>
      <c r="G29" s="87">
        <v>1.2805842128000001E-2</v>
      </c>
      <c r="H29" s="83">
        <v>1502040.49</v>
      </c>
      <c r="I29" s="83">
        <v>1493346.89</v>
      </c>
      <c r="J29" s="75">
        <f t="shared" si="0"/>
        <v>-8693.6000000000931</v>
      </c>
      <c r="K29" s="48"/>
    </row>
    <row r="30" spans="1:11" s="45" customFormat="1" ht="15" customHeight="1" x14ac:dyDescent="0.35">
      <c r="A30" s="79">
        <v>5914650000166</v>
      </c>
      <c r="B30" s="80" t="s">
        <v>148</v>
      </c>
      <c r="C30" s="80" t="s">
        <v>132</v>
      </c>
      <c r="D30" s="81">
        <v>237</v>
      </c>
      <c r="E30" s="81">
        <v>895</v>
      </c>
      <c r="F30" s="81">
        <v>978914</v>
      </c>
      <c r="G30" s="87">
        <v>8.7350485719999999E-3</v>
      </c>
      <c r="H30" s="83">
        <v>1024563.36</v>
      </c>
      <c r="I30" s="83">
        <v>1018633.33</v>
      </c>
      <c r="J30" s="75">
        <f t="shared" si="0"/>
        <v>-5930.0300000000279</v>
      </c>
      <c r="K30" s="48"/>
    </row>
    <row r="31" spans="1:11" s="45" customFormat="1" ht="15" customHeight="1" x14ac:dyDescent="0.35">
      <c r="A31" s="79">
        <v>15139629000194</v>
      </c>
      <c r="B31" s="80" t="s">
        <v>149</v>
      </c>
      <c r="C31" s="80" t="s">
        <v>86</v>
      </c>
      <c r="D31" s="81">
        <v>237</v>
      </c>
      <c r="E31" s="81">
        <v>895</v>
      </c>
      <c r="F31" s="81">
        <v>714534</v>
      </c>
      <c r="G31" s="87">
        <v>5.1639709999999998E-2</v>
      </c>
      <c r="H31" s="83">
        <v>6056996.0599999996</v>
      </c>
      <c r="I31" s="83">
        <v>6021939</v>
      </c>
      <c r="J31" s="75">
        <f t="shared" si="0"/>
        <v>-35057.05999999959</v>
      </c>
      <c r="K31" s="48"/>
    </row>
    <row r="32" spans="1:11" s="45" customFormat="1" ht="15" customHeight="1" x14ac:dyDescent="0.35">
      <c r="A32" s="79">
        <v>7047251000170</v>
      </c>
      <c r="B32" s="80" t="s">
        <v>150</v>
      </c>
      <c r="C32" s="80" t="s">
        <v>105</v>
      </c>
      <c r="D32" s="81">
        <v>237</v>
      </c>
      <c r="E32" s="81">
        <v>895</v>
      </c>
      <c r="F32" s="81">
        <v>714097</v>
      </c>
      <c r="G32" s="87">
        <v>3.0634152588000001E-2</v>
      </c>
      <c r="H32" s="83">
        <v>3593183.26</v>
      </c>
      <c r="I32" s="83">
        <v>3572386.41</v>
      </c>
      <c r="J32" s="75">
        <f t="shared" si="0"/>
        <v>-20796.849999999627</v>
      </c>
      <c r="K32" s="48"/>
    </row>
    <row r="33" spans="1:11" s="45" customFormat="1" ht="15" customHeight="1" x14ac:dyDescent="0.35">
      <c r="A33" s="79">
        <v>4368898000106</v>
      </c>
      <c r="B33" s="80" t="s">
        <v>135</v>
      </c>
      <c r="C33" s="80" t="s">
        <v>67</v>
      </c>
      <c r="D33" s="81">
        <v>237</v>
      </c>
      <c r="E33" s="81">
        <v>895</v>
      </c>
      <c r="F33" s="81">
        <v>714178</v>
      </c>
      <c r="G33" s="87">
        <v>5.0229859231999997E-2</v>
      </c>
      <c r="H33" s="83">
        <v>5891629.9000000004</v>
      </c>
      <c r="I33" s="83">
        <v>5857529.96</v>
      </c>
      <c r="J33" s="75">
        <f t="shared" si="0"/>
        <v>-34099.94000000041</v>
      </c>
      <c r="K33" s="48"/>
    </row>
    <row r="34" spans="1:11" s="45" customFormat="1" ht="15" customHeight="1" x14ac:dyDescent="0.35">
      <c r="A34" s="79">
        <v>8324196000181</v>
      </c>
      <c r="B34" s="80" t="s">
        <v>151</v>
      </c>
      <c r="C34" s="80" t="s">
        <v>88</v>
      </c>
      <c r="D34" s="81">
        <v>237</v>
      </c>
      <c r="E34" s="81">
        <v>895</v>
      </c>
      <c r="F34" s="81">
        <v>714232</v>
      </c>
      <c r="G34" s="87">
        <v>1.5236071807E-2</v>
      </c>
      <c r="H34" s="83">
        <v>1787090.34</v>
      </c>
      <c r="I34" s="83">
        <v>1776746.91</v>
      </c>
      <c r="J34" s="75">
        <f t="shared" si="0"/>
        <v>-10343.430000000168</v>
      </c>
      <c r="K34" s="48"/>
    </row>
    <row r="35" spans="1:11" s="45" customFormat="1" ht="15" customHeight="1" x14ac:dyDescent="0.35">
      <c r="A35" s="79">
        <v>53859112000169</v>
      </c>
      <c r="B35" s="80" t="s">
        <v>116</v>
      </c>
      <c r="C35" s="80" t="s">
        <v>112</v>
      </c>
      <c r="D35" s="81">
        <v>237</v>
      </c>
      <c r="E35" s="81">
        <v>895</v>
      </c>
      <c r="F35" s="81">
        <v>714577</v>
      </c>
      <c r="G35" s="87">
        <v>6.8877966439999999E-3</v>
      </c>
      <c r="H35" s="83">
        <v>807892.94</v>
      </c>
      <c r="I35" s="83">
        <v>803216.97</v>
      </c>
      <c r="J35" s="75">
        <f t="shared" si="0"/>
        <v>-4675.9699999999721</v>
      </c>
      <c r="K35" s="48"/>
    </row>
    <row r="36" spans="1:11" s="45" customFormat="1" ht="15" customHeight="1" x14ac:dyDescent="0.35">
      <c r="A36" s="79">
        <v>33050196000188</v>
      </c>
      <c r="B36" s="80" t="s">
        <v>152</v>
      </c>
      <c r="C36" s="80" t="s">
        <v>71</v>
      </c>
      <c r="D36" s="81">
        <v>237</v>
      </c>
      <c r="E36" s="81">
        <v>895</v>
      </c>
      <c r="F36" s="81">
        <v>714119</v>
      </c>
      <c r="G36" s="87">
        <v>6.7794729673000001E-2</v>
      </c>
      <c r="H36" s="83">
        <v>7951872.9000000004</v>
      </c>
      <c r="I36" s="83">
        <v>7905848.5599999996</v>
      </c>
      <c r="J36" s="75">
        <f t="shared" si="0"/>
        <v>-46024.340000000782</v>
      </c>
      <c r="K36" s="48"/>
    </row>
    <row r="37" spans="1:11" s="45" customFormat="1" ht="15" customHeight="1" x14ac:dyDescent="0.35">
      <c r="A37" s="79">
        <v>4172213000151</v>
      </c>
      <c r="B37" s="80" t="s">
        <v>153</v>
      </c>
      <c r="C37" s="80" t="s">
        <v>125</v>
      </c>
      <c r="D37" s="81">
        <v>237</v>
      </c>
      <c r="E37" s="81">
        <v>895</v>
      </c>
      <c r="F37" s="81">
        <v>797677</v>
      </c>
      <c r="G37" s="87">
        <v>2.6242546719999999E-2</v>
      </c>
      <c r="H37" s="83">
        <v>3078076.97</v>
      </c>
      <c r="I37" s="83">
        <v>3060261.49</v>
      </c>
      <c r="J37" s="75">
        <f t="shared" si="0"/>
        <v>-17815.479999999981</v>
      </c>
      <c r="K37" s="48"/>
    </row>
    <row r="38" spans="1:11" s="45" customFormat="1" ht="15" customHeight="1" x14ac:dyDescent="0.35">
      <c r="A38" s="79">
        <v>23664303000104</v>
      </c>
      <c r="B38" s="80" t="s">
        <v>154</v>
      </c>
      <c r="C38" s="80" t="s">
        <v>127</v>
      </c>
      <c r="D38" s="81">
        <v>237</v>
      </c>
      <c r="E38" s="81">
        <v>895</v>
      </c>
      <c r="F38" s="81">
        <v>724386</v>
      </c>
      <c r="G38" s="87">
        <v>9.1850521500000002E-4</v>
      </c>
      <c r="H38" s="83">
        <v>107734.58</v>
      </c>
      <c r="I38" s="83">
        <v>107111.03</v>
      </c>
      <c r="J38" s="75">
        <f t="shared" si="0"/>
        <v>-623.55000000000291</v>
      </c>
      <c r="K38" s="48"/>
    </row>
    <row r="39" spans="1:11" s="45" customFormat="1" ht="15" customHeight="1" x14ac:dyDescent="0.35">
      <c r="A39" s="79">
        <v>2328280000197</v>
      </c>
      <c r="B39" s="80" t="s">
        <v>117</v>
      </c>
      <c r="C39" s="80" t="s">
        <v>113</v>
      </c>
      <c r="D39" s="81">
        <v>237</v>
      </c>
      <c r="E39" s="81">
        <v>895</v>
      </c>
      <c r="F39" s="81">
        <v>715484</v>
      </c>
      <c r="G39" s="87">
        <v>3.5133470929000002E-2</v>
      </c>
      <c r="H39" s="83">
        <v>4120923.51</v>
      </c>
      <c r="I39" s="83">
        <v>4097072.17</v>
      </c>
      <c r="J39" s="75">
        <f t="shared" si="0"/>
        <v>-23851.339999999851</v>
      </c>
      <c r="K39" s="48"/>
    </row>
    <row r="40" spans="1:11" s="45" customFormat="1" ht="15" customHeight="1" x14ac:dyDescent="0.35">
      <c r="A40" s="79">
        <v>4065033000170</v>
      </c>
      <c r="B40" s="80" t="s">
        <v>155</v>
      </c>
      <c r="C40" s="80" t="s">
        <v>130</v>
      </c>
      <c r="D40" s="81">
        <v>237</v>
      </c>
      <c r="E40" s="81">
        <v>895</v>
      </c>
      <c r="F40" s="81">
        <v>979023</v>
      </c>
      <c r="G40" s="87">
        <v>1.9478329690000001E-3</v>
      </c>
      <c r="H40" s="83">
        <v>228467.91</v>
      </c>
      <c r="I40" s="83">
        <v>227145.57</v>
      </c>
      <c r="J40" s="75">
        <f t="shared" si="0"/>
        <v>-1322.3399999999965</v>
      </c>
      <c r="K40" s="48"/>
    </row>
    <row r="41" spans="1:11" s="45" customFormat="1" ht="15" customHeight="1" x14ac:dyDescent="0.35">
      <c r="A41" s="79">
        <v>61695227000193</v>
      </c>
      <c r="B41" s="80" t="s">
        <v>156</v>
      </c>
      <c r="C41" s="80" t="s">
        <v>64</v>
      </c>
      <c r="D41" s="81">
        <v>237</v>
      </c>
      <c r="E41" s="81">
        <v>895</v>
      </c>
      <c r="F41" s="81">
        <v>714305</v>
      </c>
      <c r="G41" s="87">
        <v>9.0222120968000002E-2</v>
      </c>
      <c r="H41" s="83">
        <v>10582457.4</v>
      </c>
      <c r="I41" s="83">
        <v>10521207.6</v>
      </c>
      <c r="J41" s="75">
        <f t="shared" si="0"/>
        <v>-61249.800000000745</v>
      </c>
      <c r="K41" s="48"/>
    </row>
    <row r="42" spans="1:11" s="45" customFormat="1" ht="15" customHeight="1" x14ac:dyDescent="0.35">
      <c r="A42" s="79">
        <v>8826596000195</v>
      </c>
      <c r="B42" s="80" t="s">
        <v>157</v>
      </c>
      <c r="C42" s="80" t="s">
        <v>114</v>
      </c>
      <c r="D42" s="81">
        <v>237</v>
      </c>
      <c r="E42" s="81">
        <v>895</v>
      </c>
      <c r="F42" s="81">
        <v>714437</v>
      </c>
      <c r="G42" s="87">
        <v>1.362403844E-3</v>
      </c>
      <c r="H42" s="83">
        <v>159800.95000000001</v>
      </c>
      <c r="I42" s="83">
        <v>158876.04</v>
      </c>
      <c r="J42" s="75">
        <f t="shared" si="0"/>
        <v>-924.91000000000349</v>
      </c>
      <c r="K42" s="48"/>
    </row>
    <row r="43" spans="1:11" s="45" customFormat="1" ht="15" customHeight="1" x14ac:dyDescent="0.35">
      <c r="A43" s="79">
        <v>19527639000158</v>
      </c>
      <c r="B43" s="80" t="s">
        <v>96</v>
      </c>
      <c r="C43" s="80" t="s">
        <v>90</v>
      </c>
      <c r="D43" s="81">
        <v>237</v>
      </c>
      <c r="E43" s="81">
        <v>895</v>
      </c>
      <c r="F43" s="81">
        <v>714429</v>
      </c>
      <c r="G43" s="87">
        <v>2.6124660530000001E-3</v>
      </c>
      <c r="H43" s="83">
        <v>306424.96999999997</v>
      </c>
      <c r="I43" s="83">
        <v>304651.42</v>
      </c>
      <c r="J43" s="75">
        <f t="shared" si="0"/>
        <v>-1773.5499999999884</v>
      </c>
      <c r="K43" s="48"/>
    </row>
    <row r="44" spans="1:11" s="45" customFormat="1" ht="15" customHeight="1" x14ac:dyDescent="0.35">
      <c r="A44" s="79">
        <v>9095183000140</v>
      </c>
      <c r="B44" s="80" t="s">
        <v>158</v>
      </c>
      <c r="C44" s="80" t="s">
        <v>126</v>
      </c>
      <c r="D44" s="81">
        <v>237</v>
      </c>
      <c r="E44" s="81">
        <v>895</v>
      </c>
      <c r="F44" s="81">
        <v>714453</v>
      </c>
      <c r="G44" s="87">
        <v>9.1337921380000003E-3</v>
      </c>
      <c r="H44" s="83">
        <v>1071333.3400000001</v>
      </c>
      <c r="I44" s="83">
        <v>1065132.6100000001</v>
      </c>
      <c r="J44" s="75">
        <f t="shared" si="0"/>
        <v>-6200.7299999999814</v>
      </c>
      <c r="K44" s="48"/>
    </row>
    <row r="45" spans="1:11" s="45" customFormat="1" ht="15" customHeight="1" x14ac:dyDescent="0.35">
      <c r="A45" s="79">
        <v>13017462000163</v>
      </c>
      <c r="B45" s="80" t="s">
        <v>159</v>
      </c>
      <c r="C45" s="80" t="s">
        <v>89</v>
      </c>
      <c r="D45" s="81">
        <v>237</v>
      </c>
      <c r="E45" s="81">
        <v>895</v>
      </c>
      <c r="F45" s="81">
        <v>797219</v>
      </c>
      <c r="G45" s="87">
        <v>7.9307529590000002E-3</v>
      </c>
      <c r="H45" s="83">
        <v>930224.81</v>
      </c>
      <c r="I45" s="83">
        <v>924840.8</v>
      </c>
      <c r="J45" s="75">
        <f t="shared" si="0"/>
        <v>-5384.0100000000093</v>
      </c>
      <c r="K45" s="48"/>
    </row>
    <row r="46" spans="1:11" s="45" customFormat="1" ht="15" customHeight="1" x14ac:dyDescent="0.35">
      <c r="A46" s="79">
        <v>15413826000150</v>
      </c>
      <c r="B46" s="80" t="s">
        <v>138</v>
      </c>
      <c r="C46" s="80" t="s">
        <v>110</v>
      </c>
      <c r="D46" s="81">
        <v>237</v>
      </c>
      <c r="E46" s="81">
        <v>895</v>
      </c>
      <c r="F46" s="81">
        <v>714607</v>
      </c>
      <c r="G46" s="87">
        <v>1.2427790353E-2</v>
      </c>
      <c r="H46" s="83">
        <v>1457697.52</v>
      </c>
      <c r="I46" s="83">
        <v>1449260.57</v>
      </c>
      <c r="J46" s="75">
        <f t="shared" si="0"/>
        <v>-8436.9499999999534</v>
      </c>
      <c r="K46" s="48"/>
    </row>
    <row r="47" spans="1:11" s="45" customFormat="1" ht="15" customHeight="1" x14ac:dyDescent="0.35">
      <c r="A47" s="79">
        <v>28152650000171</v>
      </c>
      <c r="B47" s="80" t="s">
        <v>160</v>
      </c>
      <c r="C47" s="80" t="s">
        <v>107</v>
      </c>
      <c r="D47" s="81">
        <v>237</v>
      </c>
      <c r="E47" s="81">
        <v>895</v>
      </c>
      <c r="F47" s="81">
        <v>714011</v>
      </c>
      <c r="G47" s="87">
        <v>1.7287503802999999E-2</v>
      </c>
      <c r="H47" s="83">
        <v>2027709.73</v>
      </c>
      <c r="I47" s="83">
        <v>2015973.63</v>
      </c>
      <c r="J47" s="75">
        <f t="shared" si="0"/>
        <v>-11736.100000000093</v>
      </c>
      <c r="K47" s="48"/>
    </row>
    <row r="48" spans="1:11" s="45" customFormat="1" ht="15" customHeight="1" x14ac:dyDescent="0.35">
      <c r="A48" s="79">
        <v>83855973000130</v>
      </c>
      <c r="B48" s="80" t="s">
        <v>172</v>
      </c>
      <c r="C48" s="80" t="s">
        <v>173</v>
      </c>
      <c r="D48" s="81">
        <v>237</v>
      </c>
      <c r="E48" s="81">
        <v>895</v>
      </c>
      <c r="F48" s="81">
        <v>742147</v>
      </c>
      <c r="G48" s="87">
        <v>3.7526696300000002E-4</v>
      </c>
      <c r="H48" s="83">
        <v>44016.33</v>
      </c>
      <c r="I48" s="83">
        <v>43761.57</v>
      </c>
      <c r="J48" s="75">
        <f t="shared" si="0"/>
        <v>-254.76000000000204</v>
      </c>
      <c r="K48" s="48"/>
    </row>
    <row r="49" spans="1:11" s="45" customFormat="1" ht="15" customHeight="1" x14ac:dyDescent="0.35">
      <c r="A49" s="79">
        <v>60444437000146</v>
      </c>
      <c r="B49" s="80" t="s">
        <v>161</v>
      </c>
      <c r="C49" s="80" t="s">
        <v>102</v>
      </c>
      <c r="D49" s="81">
        <v>237</v>
      </c>
      <c r="E49" s="81">
        <v>895</v>
      </c>
      <c r="F49" s="81">
        <v>1001892</v>
      </c>
      <c r="G49" s="87">
        <v>6.3397924620000004E-2</v>
      </c>
      <c r="H49" s="83">
        <v>7436156.7800000003</v>
      </c>
      <c r="I49" s="83">
        <v>7393117.3300000001</v>
      </c>
      <c r="J49" s="75">
        <f t="shared" si="0"/>
        <v>-43039.450000000186</v>
      </c>
      <c r="K49" s="48"/>
    </row>
    <row r="50" spans="1:11" s="45" customFormat="1" ht="15" customHeight="1" x14ac:dyDescent="0.35">
      <c r="A50" s="79">
        <v>75805895000130</v>
      </c>
      <c r="B50" s="80" t="s">
        <v>139</v>
      </c>
      <c r="C50" s="80" t="s">
        <v>118</v>
      </c>
      <c r="D50" s="81">
        <v>237</v>
      </c>
      <c r="E50" s="81">
        <v>895</v>
      </c>
      <c r="F50" s="81">
        <v>1360000</v>
      </c>
      <c r="G50" s="87">
        <v>5.0202910599999998E-4</v>
      </c>
      <c r="H50" s="83">
        <v>58884.69</v>
      </c>
      <c r="I50" s="83">
        <v>58543.87</v>
      </c>
      <c r="J50" s="75">
        <f t="shared" si="0"/>
        <v>-340.81999999999971</v>
      </c>
      <c r="K50" s="48"/>
    </row>
    <row r="51" spans="1:11" s="45" customFormat="1" ht="15" customHeight="1" x14ac:dyDescent="0.35">
      <c r="A51" s="79">
        <v>1377555000110</v>
      </c>
      <c r="B51" s="80" t="s">
        <v>162</v>
      </c>
      <c r="C51" s="80" t="s">
        <v>123</v>
      </c>
      <c r="D51" s="81">
        <v>237</v>
      </c>
      <c r="E51" s="81">
        <v>895</v>
      </c>
      <c r="F51" s="81">
        <v>1171950</v>
      </c>
      <c r="G51" s="87">
        <v>3.15315241E-4</v>
      </c>
      <c r="H51" s="83">
        <v>36984.39</v>
      </c>
      <c r="I51" s="83">
        <v>36770.33</v>
      </c>
      <c r="J51" s="75">
        <f t="shared" si="0"/>
        <v>-214.05999999999767</v>
      </c>
      <c r="K51" s="48"/>
    </row>
    <row r="52" spans="1:11" s="45" customFormat="1" ht="15" customHeight="1" x14ac:dyDescent="0.35">
      <c r="A52" s="79">
        <v>95289500000100</v>
      </c>
      <c r="B52" s="80" t="s">
        <v>119</v>
      </c>
      <c r="C52" s="80" t="s">
        <v>121</v>
      </c>
      <c r="D52" s="81">
        <v>237</v>
      </c>
      <c r="E52" s="81">
        <v>895</v>
      </c>
      <c r="F52" s="81">
        <v>1173057</v>
      </c>
      <c r="G52" s="87">
        <v>3.1133871699999999E-4</v>
      </c>
      <c r="H52" s="83">
        <v>36517.97</v>
      </c>
      <c r="I52" s="83">
        <v>36306.61</v>
      </c>
      <c r="J52" s="75">
        <f t="shared" si="0"/>
        <v>-211.36000000000058</v>
      </c>
      <c r="K52" s="48"/>
    </row>
    <row r="53" spans="1:11" s="45" customFormat="1" ht="15" customHeight="1" x14ac:dyDescent="0.35">
      <c r="A53" s="79">
        <v>88446034000155</v>
      </c>
      <c r="B53" s="80" t="s">
        <v>120</v>
      </c>
      <c r="C53" s="80" t="s">
        <v>122</v>
      </c>
      <c r="D53" s="81">
        <v>237</v>
      </c>
      <c r="E53" s="81">
        <v>895</v>
      </c>
      <c r="F53" s="81">
        <v>1359819</v>
      </c>
      <c r="G53" s="87">
        <v>3.7669705200000001E-4</v>
      </c>
      <c r="H53" s="83">
        <v>44184.07</v>
      </c>
      <c r="I53" s="83">
        <v>43928.34</v>
      </c>
      <c r="J53" s="75">
        <f t="shared" si="0"/>
        <v>-255.7300000000032</v>
      </c>
      <c r="K53" s="48"/>
    </row>
    <row r="54" spans="1:11" s="45" customFormat="1" ht="15" customHeight="1" x14ac:dyDescent="0.35">
      <c r="A54" s="79">
        <v>27485069000109</v>
      </c>
      <c r="B54" s="80" t="s">
        <v>163</v>
      </c>
      <c r="C54" s="80" t="s">
        <v>91</v>
      </c>
      <c r="D54" s="81">
        <v>237</v>
      </c>
      <c r="E54" s="81">
        <v>895</v>
      </c>
      <c r="F54" s="81">
        <v>1169033</v>
      </c>
      <c r="G54" s="87">
        <v>1.416418828E-3</v>
      </c>
      <c r="H54" s="83">
        <v>166136.54999999999</v>
      </c>
      <c r="I54" s="83">
        <v>165174.97</v>
      </c>
      <c r="J54" s="75">
        <f t="shared" si="0"/>
        <v>-961.57999999998719</v>
      </c>
      <c r="K54" s="48"/>
    </row>
    <row r="55" spans="1:11" s="45" customFormat="1" ht="15" customHeight="1" x14ac:dyDescent="0.35">
      <c r="A55" s="79">
        <v>79850574000109</v>
      </c>
      <c r="B55" s="80" t="s">
        <v>80</v>
      </c>
      <c r="C55" s="80" t="s">
        <v>81</v>
      </c>
      <c r="D55" s="81">
        <v>237</v>
      </c>
      <c r="E55" s="81">
        <v>895</v>
      </c>
      <c r="F55" s="81">
        <v>1336150</v>
      </c>
      <c r="G55" s="87">
        <v>1.8786227E-5</v>
      </c>
      <c r="H55" s="83">
        <v>2203.5</v>
      </c>
      <c r="I55" s="83">
        <v>2190.75</v>
      </c>
      <c r="J55" s="75">
        <f t="shared" si="0"/>
        <v>-12.75</v>
      </c>
      <c r="K55" s="48"/>
    </row>
    <row r="56" spans="1:11" s="45" customFormat="1" ht="15" customHeight="1" x14ac:dyDescent="0.35">
      <c r="A56" s="79">
        <v>97578090000134</v>
      </c>
      <c r="B56" s="80" t="s">
        <v>98</v>
      </c>
      <c r="C56" s="80" t="s">
        <v>93</v>
      </c>
      <c r="D56" s="81">
        <v>237</v>
      </c>
      <c r="E56" s="81">
        <v>895</v>
      </c>
      <c r="F56" s="81">
        <v>1339591</v>
      </c>
      <c r="G56" s="87">
        <v>9.3463080000000008E-6</v>
      </c>
      <c r="H56" s="83">
        <v>1096.26</v>
      </c>
      <c r="I56" s="83">
        <v>1089.9100000000001</v>
      </c>
      <c r="J56" s="75">
        <f t="shared" si="0"/>
        <v>-6.3499999999999091</v>
      </c>
      <c r="K56" s="48"/>
    </row>
    <row r="57" spans="1:11" s="45" customFormat="1" ht="15" customHeight="1" x14ac:dyDescent="0.35">
      <c r="A57" s="79">
        <v>89889604000144</v>
      </c>
      <c r="B57" s="80" t="s">
        <v>97</v>
      </c>
      <c r="C57" s="80" t="s">
        <v>92</v>
      </c>
      <c r="D57" s="81">
        <v>237</v>
      </c>
      <c r="E57" s="81">
        <v>895</v>
      </c>
      <c r="F57" s="81">
        <v>1327577</v>
      </c>
      <c r="G57" s="87">
        <v>3.4715941000000003E-5</v>
      </c>
      <c r="H57" s="83">
        <v>4071.95</v>
      </c>
      <c r="I57" s="83">
        <v>4048.38</v>
      </c>
      <c r="J57" s="75">
        <f t="shared" si="0"/>
        <v>-23.569999999999709</v>
      </c>
      <c r="K57" s="48"/>
    </row>
    <row r="58" spans="1:11" s="45" customFormat="1" ht="15" customHeight="1" x14ac:dyDescent="0.35">
      <c r="A58" s="79">
        <v>90660754000160</v>
      </c>
      <c r="B58" s="80" t="s">
        <v>181</v>
      </c>
      <c r="C58" s="80" t="s">
        <v>180</v>
      </c>
      <c r="D58" s="81">
        <v>237</v>
      </c>
      <c r="E58" s="81">
        <v>895</v>
      </c>
      <c r="F58" s="81">
        <v>1055852</v>
      </c>
      <c r="G58" s="87">
        <v>9.70729987E-4</v>
      </c>
      <c r="H58" s="83">
        <v>113860.2</v>
      </c>
      <c r="I58" s="83">
        <v>113201.19</v>
      </c>
      <c r="J58" s="75">
        <f t="shared" si="0"/>
        <v>-659.00999999999476</v>
      </c>
      <c r="K58" s="48"/>
    </row>
    <row r="59" spans="1:11" ht="15" customHeight="1" x14ac:dyDescent="0.3">
      <c r="A59" s="84"/>
      <c r="B59" s="84"/>
      <c r="C59" s="84"/>
      <c r="D59" s="76"/>
      <c r="E59" s="76"/>
      <c r="F59" s="76"/>
      <c r="G59" s="76">
        <f>SUM(G12:G58)</f>
        <v>1.0000000000010003</v>
      </c>
      <c r="H59" s="76">
        <f>SUM(H12:H58)</f>
        <v>117293378.68000004</v>
      </c>
      <c r="I59" s="76">
        <f>SUM(I12:I58)</f>
        <v>116614500.82999995</v>
      </c>
      <c r="J59" s="76">
        <f>SUM(J12:J58)</f>
        <v>-678877.85000000056</v>
      </c>
    </row>
    <row r="62" spans="1:11" ht="15" customHeight="1" x14ac:dyDescent="0.35">
      <c r="G62" s="36"/>
    </row>
    <row r="64" spans="1:11" ht="15" customHeight="1" x14ac:dyDescent="0.3">
      <c r="G64" s="49"/>
    </row>
  </sheetData>
  <autoFilter ref="A11:J59" xr:uid="{00000000-0009-0000-0000-00000C000000}"/>
  <mergeCells count="1">
    <mergeCell ref="A1:K1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64"/>
  <sheetViews>
    <sheetView showGridLines="0" zoomScale="80" zoomScaleNormal="80" workbookViewId="0">
      <selection activeCell="H59" sqref="H59"/>
    </sheetView>
  </sheetViews>
  <sheetFormatPr defaultColWidth="9.1796875" defaultRowHeight="13" x14ac:dyDescent="0.3"/>
  <cols>
    <col min="1" max="1" width="18.1796875" style="48" customWidth="1"/>
    <col min="2" max="2" width="56.453125" style="48" bestFit="1" customWidth="1"/>
    <col min="3" max="3" width="15.26953125" style="48" bestFit="1" customWidth="1"/>
    <col min="4" max="4" width="8.26953125" style="42" customWidth="1"/>
    <col min="5" max="5" width="11.26953125" style="42" customWidth="1"/>
    <col min="6" max="6" width="10.453125" style="42" bestFit="1" customWidth="1"/>
    <col min="7" max="7" width="17.7265625" style="48" bestFit="1" customWidth="1"/>
    <col min="8" max="8" width="15.26953125" style="48" customWidth="1"/>
    <col min="9" max="9" width="19.81640625" style="48" bestFit="1" customWidth="1"/>
    <col min="10" max="10" width="24.26953125" style="48" bestFit="1" customWidth="1"/>
    <col min="11" max="12" width="16.1796875" style="48" bestFit="1" customWidth="1"/>
    <col min="13" max="14" width="9.1796875" style="48" customWidth="1"/>
    <col min="15" max="16384" width="9.1796875" style="48"/>
  </cols>
  <sheetData>
    <row r="1" spans="1:11" customFormat="1" ht="27.75" customHeight="1" x14ac:dyDescent="0.35">
      <c r="A1" s="206" t="s">
        <v>264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</row>
    <row r="2" spans="1:11" customFormat="1" ht="9" customHeight="1" x14ac:dyDescent="0.35">
      <c r="B2" s="40"/>
      <c r="D2" s="41"/>
      <c r="E2" s="41"/>
      <c r="F2" s="42"/>
      <c r="G2" s="41"/>
      <c r="H2" s="40" t="s">
        <v>72</v>
      </c>
      <c r="I2" s="40"/>
      <c r="J2" s="43"/>
    </row>
    <row r="3" spans="1:11" s="44" customFormat="1" ht="16" customHeight="1" x14ac:dyDescent="0.35">
      <c r="D3" s="56"/>
      <c r="E3" s="56"/>
      <c r="F3" s="45"/>
      <c r="G3" s="61"/>
      <c r="H3" s="62" t="s">
        <v>50</v>
      </c>
      <c r="I3" s="62" t="s">
        <v>51</v>
      </c>
      <c r="J3" s="62" t="s">
        <v>52</v>
      </c>
    </row>
    <row r="4" spans="1:11" s="44" customFormat="1" ht="16" customHeight="1" x14ac:dyDescent="0.35">
      <c r="B4" s="56"/>
      <c r="C4" s="56"/>
      <c r="D4" s="56"/>
      <c r="E4" s="56"/>
      <c r="F4" s="46"/>
      <c r="G4" s="63" t="s">
        <v>73</v>
      </c>
      <c r="H4" s="64">
        <v>117293378.68000004</v>
      </c>
      <c r="I4" s="65">
        <v>1</v>
      </c>
      <c r="J4" s="66">
        <v>46</v>
      </c>
    </row>
    <row r="5" spans="1:11" s="44" customFormat="1" ht="16" customHeight="1" x14ac:dyDescent="0.35">
      <c r="B5" s="50"/>
      <c r="C5" s="56"/>
      <c r="E5" s="37"/>
      <c r="F5" s="46"/>
      <c r="G5" s="94" t="s">
        <v>74</v>
      </c>
      <c r="H5" s="95">
        <v>556968.93000000005</v>
      </c>
      <c r="I5" s="97">
        <f>H5/H4</f>
        <v>4.7485112652396475E-3</v>
      </c>
      <c r="J5" s="96" t="s">
        <v>54</v>
      </c>
    </row>
    <row r="6" spans="1:11" s="44" customFormat="1" ht="16" customHeight="1" x14ac:dyDescent="0.35">
      <c r="B6" s="55"/>
      <c r="C6" s="56"/>
      <c r="D6" s="56"/>
      <c r="E6" s="56"/>
      <c r="G6" s="94" t="s">
        <v>53</v>
      </c>
      <c r="H6" s="95">
        <v>69603729.380000025</v>
      </c>
      <c r="I6" s="97">
        <f>H6/H4</f>
        <v>0.59341567412678098</v>
      </c>
      <c r="J6" s="96"/>
    </row>
    <row r="7" spans="1:11" s="44" customFormat="1" ht="16" customHeight="1" x14ac:dyDescent="0.35">
      <c r="B7" s="55"/>
      <c r="C7" s="57"/>
      <c r="D7" s="56"/>
      <c r="E7" s="56"/>
      <c r="G7" s="94" t="s">
        <v>75</v>
      </c>
      <c r="H7" s="95">
        <v>46453802.519999996</v>
      </c>
      <c r="I7" s="97">
        <f>H7/H4</f>
        <v>0.39604795294315226</v>
      </c>
      <c r="J7" s="96"/>
    </row>
    <row r="8" spans="1:11" s="44" customFormat="1" ht="16" customHeight="1" x14ac:dyDescent="0.35">
      <c r="B8" s="55"/>
      <c r="C8" s="57"/>
      <c r="D8" s="56"/>
      <c r="E8" s="56"/>
      <c r="G8" s="67" t="s">
        <v>76</v>
      </c>
      <c r="H8" s="68">
        <f>SUM(H5:H7)</f>
        <v>116614500.83000003</v>
      </c>
      <c r="I8" s="118">
        <f>H8/H4</f>
        <v>0.99421213833517297</v>
      </c>
      <c r="J8" s="70" t="s">
        <v>54</v>
      </c>
    </row>
    <row r="9" spans="1:11" s="44" customFormat="1" ht="16" customHeight="1" x14ac:dyDescent="0.35">
      <c r="B9" s="55"/>
      <c r="C9" s="57"/>
      <c r="D9" s="56"/>
      <c r="E9" s="56"/>
      <c r="G9" s="71" t="s">
        <v>55</v>
      </c>
      <c r="H9" s="72">
        <f>H4-H8</f>
        <v>678877.85000000894</v>
      </c>
      <c r="I9" s="117">
        <f>H9/H4</f>
        <v>5.7878616648270017E-3</v>
      </c>
      <c r="J9" s="74"/>
    </row>
    <row r="10" spans="1:11" s="44" customFormat="1" ht="16" customHeight="1" x14ac:dyDescent="0.35">
      <c r="A10" s="47"/>
      <c r="C10" s="47"/>
      <c r="F10" s="46"/>
    </row>
    <row r="11" spans="1:11" s="46" customFormat="1" ht="39" customHeight="1" x14ac:dyDescent="0.35">
      <c r="A11" s="77" t="s">
        <v>56</v>
      </c>
      <c r="B11" s="77" t="s">
        <v>57</v>
      </c>
      <c r="C11" s="77" t="s">
        <v>58</v>
      </c>
      <c r="D11" s="77" t="s">
        <v>59</v>
      </c>
      <c r="E11" s="78" t="s">
        <v>60</v>
      </c>
      <c r="F11" s="78" t="s">
        <v>61</v>
      </c>
      <c r="G11" s="78" t="s">
        <v>62</v>
      </c>
      <c r="H11" s="78" t="s">
        <v>77</v>
      </c>
      <c r="I11" s="77" t="s">
        <v>78</v>
      </c>
      <c r="J11" s="77" t="s">
        <v>79</v>
      </c>
    </row>
    <row r="12" spans="1:11" s="45" customFormat="1" ht="15" customHeight="1" x14ac:dyDescent="0.35">
      <c r="A12" s="79">
        <v>2016440000162</v>
      </c>
      <c r="B12" s="80" t="s">
        <v>95</v>
      </c>
      <c r="C12" s="80" t="s">
        <v>87</v>
      </c>
      <c r="D12" s="81">
        <v>237</v>
      </c>
      <c r="E12" s="81">
        <v>895</v>
      </c>
      <c r="F12" s="81">
        <v>714313</v>
      </c>
      <c r="G12" s="87">
        <v>3.9276083030999998E-2</v>
      </c>
      <c r="H12" s="83">
        <v>4606824.4800000004</v>
      </c>
      <c r="I12" s="83">
        <v>4580160.82</v>
      </c>
      <c r="J12" s="75">
        <f>I12-H12</f>
        <v>-26663.660000000149</v>
      </c>
      <c r="K12" s="48"/>
    </row>
    <row r="13" spans="1:11" s="45" customFormat="1" ht="15" customHeight="1" x14ac:dyDescent="0.35">
      <c r="A13" s="79">
        <v>2341467000120</v>
      </c>
      <c r="B13" s="80" t="s">
        <v>128</v>
      </c>
      <c r="C13" s="80" t="s">
        <v>129</v>
      </c>
      <c r="D13" s="81">
        <v>237</v>
      </c>
      <c r="E13" s="81">
        <v>895</v>
      </c>
      <c r="F13" s="81">
        <v>1160729</v>
      </c>
      <c r="G13" s="87">
        <v>2.6822756028000001E-2</v>
      </c>
      <c r="H13" s="83">
        <v>3146131.68</v>
      </c>
      <c r="I13" s="83">
        <v>3127922.31</v>
      </c>
      <c r="J13" s="75">
        <f t="shared" ref="J13:J58" si="0">I13-H13</f>
        <v>-18209.370000000112</v>
      </c>
      <c r="K13" s="48"/>
    </row>
    <row r="14" spans="1:11" s="45" customFormat="1" ht="15" customHeight="1" x14ac:dyDescent="0.35">
      <c r="A14" s="79">
        <v>33050071000158</v>
      </c>
      <c r="B14" s="80" t="s">
        <v>140</v>
      </c>
      <c r="C14" s="80" t="s">
        <v>103</v>
      </c>
      <c r="D14" s="81">
        <v>237</v>
      </c>
      <c r="E14" s="81">
        <v>895</v>
      </c>
      <c r="F14" s="81">
        <v>797758</v>
      </c>
      <c r="G14" s="87">
        <v>2.7220763490000001E-2</v>
      </c>
      <c r="H14" s="83">
        <v>3192815.32</v>
      </c>
      <c r="I14" s="83">
        <v>3174335.75</v>
      </c>
      <c r="J14" s="75">
        <f t="shared" si="0"/>
        <v>-18479.569999999832</v>
      </c>
      <c r="K14" s="48"/>
    </row>
    <row r="15" spans="1:11" s="45" customFormat="1" ht="15" customHeight="1" x14ac:dyDescent="0.35">
      <c r="A15" s="79">
        <v>2302100000106</v>
      </c>
      <c r="B15" s="80" t="s">
        <v>136</v>
      </c>
      <c r="C15" s="80" t="s">
        <v>106</v>
      </c>
      <c r="D15" s="81">
        <v>237</v>
      </c>
      <c r="E15" s="81">
        <v>895</v>
      </c>
      <c r="F15" s="81">
        <v>714550</v>
      </c>
      <c r="G15" s="87">
        <v>2.7615127438999999E-2</v>
      </c>
      <c r="H15" s="83">
        <v>3239071.6</v>
      </c>
      <c r="I15" s="83">
        <v>3220324.3</v>
      </c>
      <c r="J15" s="75">
        <f t="shared" si="0"/>
        <v>-18747.300000000279</v>
      </c>
      <c r="K15" s="48"/>
    </row>
    <row r="16" spans="1:11" s="45" customFormat="1" ht="15" customHeight="1" x14ac:dyDescent="0.35">
      <c r="A16" s="79">
        <v>7282377000120</v>
      </c>
      <c r="B16" s="80" t="s">
        <v>100</v>
      </c>
      <c r="C16" s="80" t="s">
        <v>131</v>
      </c>
      <c r="D16" s="81">
        <v>237</v>
      </c>
      <c r="E16" s="81">
        <v>895</v>
      </c>
      <c r="F16" s="81">
        <v>783765</v>
      </c>
      <c r="G16" s="87">
        <v>8.7703535489999998E-3</v>
      </c>
      <c r="H16" s="83">
        <v>1028704.4</v>
      </c>
      <c r="I16" s="83">
        <v>1022750.4</v>
      </c>
      <c r="J16" s="75">
        <f t="shared" si="0"/>
        <v>-5954</v>
      </c>
      <c r="K16" s="48"/>
    </row>
    <row r="17" spans="1:11" s="45" customFormat="1" ht="15" customHeight="1" x14ac:dyDescent="0.35">
      <c r="A17" s="79">
        <v>5965546000109</v>
      </c>
      <c r="B17" s="80" t="s">
        <v>137</v>
      </c>
      <c r="C17" s="80" t="s">
        <v>66</v>
      </c>
      <c r="D17" s="81">
        <v>237</v>
      </c>
      <c r="E17" s="81">
        <v>895</v>
      </c>
      <c r="F17" s="81">
        <v>1157019</v>
      </c>
      <c r="G17" s="87">
        <v>5.788597853E-3</v>
      </c>
      <c r="H17" s="83">
        <v>678964.2</v>
      </c>
      <c r="I17" s="83">
        <v>675034.45</v>
      </c>
      <c r="J17" s="75">
        <f t="shared" si="0"/>
        <v>-3929.75</v>
      </c>
      <c r="K17" s="48"/>
    </row>
    <row r="18" spans="1:11" s="45" customFormat="1" ht="15" customHeight="1" x14ac:dyDescent="0.35">
      <c r="A18" s="79">
        <v>12272084000100</v>
      </c>
      <c r="B18" s="80" t="s">
        <v>141</v>
      </c>
      <c r="C18" s="80" t="s">
        <v>65</v>
      </c>
      <c r="D18" s="81">
        <v>237</v>
      </c>
      <c r="E18" s="81">
        <v>895</v>
      </c>
      <c r="F18" s="81">
        <v>797421</v>
      </c>
      <c r="G18" s="87">
        <v>9.3572650250000004E-3</v>
      </c>
      <c r="H18" s="83">
        <v>1097545.23</v>
      </c>
      <c r="I18" s="83">
        <v>1091192.79</v>
      </c>
      <c r="J18" s="75">
        <f t="shared" si="0"/>
        <v>-6352.4399999999441</v>
      </c>
      <c r="K18" s="48"/>
    </row>
    <row r="19" spans="1:11" s="45" customFormat="1" ht="15" customHeight="1" x14ac:dyDescent="0.35">
      <c r="A19" s="79">
        <v>7522669000192</v>
      </c>
      <c r="B19" s="80" t="s">
        <v>142</v>
      </c>
      <c r="C19" s="80" t="s">
        <v>94</v>
      </c>
      <c r="D19" s="81">
        <v>237</v>
      </c>
      <c r="E19" s="81">
        <v>895</v>
      </c>
      <c r="F19" s="81">
        <v>791156</v>
      </c>
      <c r="G19" s="87">
        <v>2.0226261846000002E-2</v>
      </c>
      <c r="H19" s="83">
        <v>2372406.59</v>
      </c>
      <c r="I19" s="83">
        <v>2358675.4300000002</v>
      </c>
      <c r="J19" s="75">
        <f t="shared" si="0"/>
        <v>-13731.159999999683</v>
      </c>
      <c r="K19" s="48"/>
    </row>
    <row r="20" spans="1:11" s="45" customFormat="1" ht="15" customHeight="1" x14ac:dyDescent="0.35">
      <c r="A20" s="79">
        <v>8467115000100</v>
      </c>
      <c r="B20" s="80" t="s">
        <v>143</v>
      </c>
      <c r="C20" s="80" t="s">
        <v>115</v>
      </c>
      <c r="D20" s="81">
        <v>237</v>
      </c>
      <c r="E20" s="81">
        <v>895</v>
      </c>
      <c r="F20" s="81">
        <v>808296</v>
      </c>
      <c r="G20" s="87">
        <v>2.2859057009000001E-2</v>
      </c>
      <c r="H20" s="83">
        <v>2681216.0299999998</v>
      </c>
      <c r="I20" s="83">
        <v>2665697.52</v>
      </c>
      <c r="J20" s="75">
        <f t="shared" si="0"/>
        <v>-15518.509999999776</v>
      </c>
      <c r="K20" s="48"/>
    </row>
    <row r="21" spans="1:11" s="45" customFormat="1" ht="15" customHeight="1" x14ac:dyDescent="0.35">
      <c r="A21" s="79">
        <v>8336783000190</v>
      </c>
      <c r="B21" s="80" t="s">
        <v>134</v>
      </c>
      <c r="C21" s="80" t="s">
        <v>85</v>
      </c>
      <c r="D21" s="81">
        <v>237</v>
      </c>
      <c r="E21" s="81">
        <v>895</v>
      </c>
      <c r="F21" s="81">
        <v>804517</v>
      </c>
      <c r="G21" s="87">
        <v>5.3294688415999998E-2</v>
      </c>
      <c r="H21" s="83">
        <v>6251114.0700000003</v>
      </c>
      <c r="I21" s="83">
        <v>6214933.4900000002</v>
      </c>
      <c r="J21" s="75">
        <f t="shared" si="0"/>
        <v>-36180.580000000075</v>
      </c>
      <c r="K21" s="48"/>
    </row>
    <row r="22" spans="1:11" s="45" customFormat="1" ht="15" customHeight="1" x14ac:dyDescent="0.35">
      <c r="A22" s="79">
        <v>1543032000104</v>
      </c>
      <c r="B22" s="80" t="s">
        <v>144</v>
      </c>
      <c r="C22" s="80" t="s">
        <v>124</v>
      </c>
      <c r="D22" s="81">
        <v>237</v>
      </c>
      <c r="E22" s="81">
        <v>895</v>
      </c>
      <c r="F22" s="81">
        <v>714569</v>
      </c>
      <c r="G22" s="87">
        <v>3.6502624173999999E-2</v>
      </c>
      <c r="H22" s="83">
        <v>4281516.12</v>
      </c>
      <c r="I22" s="83">
        <v>4256735.3</v>
      </c>
      <c r="J22" s="75">
        <f t="shared" si="0"/>
        <v>-24780.820000000298</v>
      </c>
      <c r="K22" s="48"/>
    </row>
    <row r="23" spans="1:11" s="45" customFormat="1" ht="15" customHeight="1" x14ac:dyDescent="0.35">
      <c r="A23" s="79">
        <v>4895728000180</v>
      </c>
      <c r="B23" s="80" t="s">
        <v>169</v>
      </c>
      <c r="C23" s="80" t="s">
        <v>63</v>
      </c>
      <c r="D23" s="81">
        <v>237</v>
      </c>
      <c r="E23" s="81">
        <v>895</v>
      </c>
      <c r="F23" s="81">
        <v>715387</v>
      </c>
      <c r="G23" s="87">
        <v>2.6072826994999999E-2</v>
      </c>
      <c r="H23" s="83">
        <v>3058169.97</v>
      </c>
      <c r="I23" s="83">
        <v>3040469.71</v>
      </c>
      <c r="J23" s="75">
        <f t="shared" si="0"/>
        <v>-17700.260000000242</v>
      </c>
      <c r="K23" s="48"/>
    </row>
    <row r="24" spans="1:11" s="45" customFormat="1" ht="15" customHeight="1" x14ac:dyDescent="0.35">
      <c r="A24" s="79">
        <v>10835932000108</v>
      </c>
      <c r="B24" s="80" t="s">
        <v>145</v>
      </c>
      <c r="C24" s="80" t="s">
        <v>104</v>
      </c>
      <c r="D24" s="81">
        <v>237</v>
      </c>
      <c r="E24" s="81">
        <v>895</v>
      </c>
      <c r="F24" s="81">
        <v>714216</v>
      </c>
      <c r="G24" s="87">
        <v>3.8204330204999998E-2</v>
      </c>
      <c r="H24" s="83">
        <v>4481114.97</v>
      </c>
      <c r="I24" s="83">
        <v>4455178.9000000004</v>
      </c>
      <c r="J24" s="75">
        <f t="shared" si="0"/>
        <v>-25936.069999999367</v>
      </c>
      <c r="K24" s="48"/>
    </row>
    <row r="25" spans="1:11" s="45" customFormat="1" ht="15" customHeight="1" x14ac:dyDescent="0.35">
      <c r="A25" s="79">
        <v>25086034000171</v>
      </c>
      <c r="B25" s="80" t="s">
        <v>101</v>
      </c>
      <c r="C25" s="80" t="s">
        <v>111</v>
      </c>
      <c r="D25" s="81">
        <v>237</v>
      </c>
      <c r="E25" s="81">
        <v>895</v>
      </c>
      <c r="F25" s="81">
        <v>715468</v>
      </c>
      <c r="G25" s="87">
        <v>5.7149163710000003E-3</v>
      </c>
      <c r="H25" s="83">
        <v>670321.85</v>
      </c>
      <c r="I25" s="83">
        <v>666442.12</v>
      </c>
      <c r="J25" s="75">
        <f t="shared" si="0"/>
        <v>-3879.7299999999814</v>
      </c>
      <c r="K25" s="48"/>
    </row>
    <row r="26" spans="1:11" s="45" customFormat="1" ht="15" customHeight="1" x14ac:dyDescent="0.35">
      <c r="A26" s="79">
        <v>6272793000184</v>
      </c>
      <c r="B26" s="80" t="s">
        <v>146</v>
      </c>
      <c r="C26" s="80" t="s">
        <v>109</v>
      </c>
      <c r="D26" s="81">
        <v>237</v>
      </c>
      <c r="E26" s="81">
        <v>895</v>
      </c>
      <c r="F26" s="81">
        <v>715352</v>
      </c>
      <c r="G26" s="87">
        <v>2.0357490822000002E-2</v>
      </c>
      <c r="H26" s="83">
        <v>2387798.88</v>
      </c>
      <c r="I26" s="83">
        <v>2373978.63</v>
      </c>
      <c r="J26" s="75">
        <f t="shared" si="0"/>
        <v>-13820.25</v>
      </c>
      <c r="K26" s="48"/>
    </row>
    <row r="27" spans="1:11" s="45" customFormat="1" ht="15" customHeight="1" x14ac:dyDescent="0.35">
      <c r="A27" s="79">
        <v>3467321000199</v>
      </c>
      <c r="B27" s="80" t="s">
        <v>99</v>
      </c>
      <c r="C27" s="80" t="s">
        <v>108</v>
      </c>
      <c r="D27" s="81">
        <v>237</v>
      </c>
      <c r="E27" s="81">
        <v>895</v>
      </c>
      <c r="F27" s="81">
        <v>797693</v>
      </c>
      <c r="G27" s="87">
        <v>2.2311841634999999E-2</v>
      </c>
      <c r="H27" s="83">
        <v>2617031.29</v>
      </c>
      <c r="I27" s="83">
        <v>2601884.27</v>
      </c>
      <c r="J27" s="75">
        <f t="shared" si="0"/>
        <v>-15147.020000000019</v>
      </c>
      <c r="K27" s="48"/>
    </row>
    <row r="28" spans="1:11" s="45" customFormat="1" ht="15" customHeight="1" x14ac:dyDescent="0.35">
      <c r="A28" s="79">
        <v>6981180000116</v>
      </c>
      <c r="B28" s="80" t="s">
        <v>133</v>
      </c>
      <c r="C28" s="80" t="s">
        <v>69</v>
      </c>
      <c r="D28" s="81">
        <v>237</v>
      </c>
      <c r="E28" s="81">
        <v>895</v>
      </c>
      <c r="F28" s="81">
        <v>767859</v>
      </c>
      <c r="G28" s="87">
        <v>9.2694050528000005E-2</v>
      </c>
      <c r="H28" s="83">
        <v>10872398.369999999</v>
      </c>
      <c r="I28" s="83">
        <v>10809470.43</v>
      </c>
      <c r="J28" s="75">
        <f t="shared" si="0"/>
        <v>-62927.939999999478</v>
      </c>
      <c r="K28" s="48"/>
    </row>
    <row r="29" spans="1:11" s="45" customFormat="1" ht="15" customHeight="1" x14ac:dyDescent="0.35">
      <c r="A29" s="79">
        <v>6840748000189</v>
      </c>
      <c r="B29" s="80" t="s">
        <v>147</v>
      </c>
      <c r="C29" s="80" t="s">
        <v>68</v>
      </c>
      <c r="D29" s="81">
        <v>237</v>
      </c>
      <c r="E29" s="81">
        <v>895</v>
      </c>
      <c r="F29" s="81">
        <v>797456</v>
      </c>
      <c r="G29" s="87">
        <v>1.2805842128000001E-2</v>
      </c>
      <c r="H29" s="83">
        <v>1502040.49</v>
      </c>
      <c r="I29" s="83">
        <v>1493346.89</v>
      </c>
      <c r="J29" s="75">
        <f t="shared" si="0"/>
        <v>-8693.6000000000931</v>
      </c>
      <c r="K29" s="48"/>
    </row>
    <row r="30" spans="1:11" s="45" customFormat="1" ht="15" customHeight="1" x14ac:dyDescent="0.35">
      <c r="A30" s="79">
        <v>5914650000166</v>
      </c>
      <c r="B30" s="80" t="s">
        <v>148</v>
      </c>
      <c r="C30" s="80" t="s">
        <v>132</v>
      </c>
      <c r="D30" s="81">
        <v>237</v>
      </c>
      <c r="E30" s="81">
        <v>895</v>
      </c>
      <c r="F30" s="81">
        <v>978914</v>
      </c>
      <c r="G30" s="87">
        <v>8.7350485719999999E-3</v>
      </c>
      <c r="H30" s="83">
        <v>1024563.36</v>
      </c>
      <c r="I30" s="83">
        <v>1018633.33</v>
      </c>
      <c r="J30" s="75">
        <f t="shared" si="0"/>
        <v>-5930.0300000000279</v>
      </c>
      <c r="K30" s="48"/>
    </row>
    <row r="31" spans="1:11" s="45" customFormat="1" ht="15" customHeight="1" x14ac:dyDescent="0.35">
      <c r="A31" s="79">
        <v>15139629000194</v>
      </c>
      <c r="B31" s="80" t="s">
        <v>149</v>
      </c>
      <c r="C31" s="80" t="s">
        <v>86</v>
      </c>
      <c r="D31" s="81">
        <v>237</v>
      </c>
      <c r="E31" s="81">
        <v>895</v>
      </c>
      <c r="F31" s="81">
        <v>714534</v>
      </c>
      <c r="G31" s="87">
        <v>5.1639709999999998E-2</v>
      </c>
      <c r="H31" s="83">
        <v>6056996.0599999996</v>
      </c>
      <c r="I31" s="83">
        <v>6021939</v>
      </c>
      <c r="J31" s="75">
        <f t="shared" si="0"/>
        <v>-35057.05999999959</v>
      </c>
      <c r="K31" s="48"/>
    </row>
    <row r="32" spans="1:11" s="45" customFormat="1" ht="15" customHeight="1" x14ac:dyDescent="0.35">
      <c r="A32" s="79">
        <v>7047251000170</v>
      </c>
      <c r="B32" s="80" t="s">
        <v>150</v>
      </c>
      <c r="C32" s="80" t="s">
        <v>105</v>
      </c>
      <c r="D32" s="81">
        <v>237</v>
      </c>
      <c r="E32" s="81">
        <v>895</v>
      </c>
      <c r="F32" s="81">
        <v>714097</v>
      </c>
      <c r="G32" s="87">
        <v>3.0634152588000001E-2</v>
      </c>
      <c r="H32" s="83">
        <v>3593183.26</v>
      </c>
      <c r="I32" s="83">
        <v>3572386.41</v>
      </c>
      <c r="J32" s="75">
        <f t="shared" si="0"/>
        <v>-20796.849999999627</v>
      </c>
      <c r="K32" s="48"/>
    </row>
    <row r="33" spans="1:11" s="45" customFormat="1" ht="15" customHeight="1" x14ac:dyDescent="0.35">
      <c r="A33" s="79">
        <v>4368898000106</v>
      </c>
      <c r="B33" s="80" t="s">
        <v>135</v>
      </c>
      <c r="C33" s="80" t="s">
        <v>67</v>
      </c>
      <c r="D33" s="81">
        <v>237</v>
      </c>
      <c r="E33" s="81">
        <v>895</v>
      </c>
      <c r="F33" s="81">
        <v>714178</v>
      </c>
      <c r="G33" s="87">
        <v>5.0229859231999997E-2</v>
      </c>
      <c r="H33" s="83">
        <v>5891629.9000000004</v>
      </c>
      <c r="I33" s="83">
        <v>5857529.96</v>
      </c>
      <c r="J33" s="75">
        <f t="shared" si="0"/>
        <v>-34099.94000000041</v>
      </c>
      <c r="K33" s="48"/>
    </row>
    <row r="34" spans="1:11" s="45" customFormat="1" ht="15" customHeight="1" x14ac:dyDescent="0.35">
      <c r="A34" s="79">
        <v>8324196000181</v>
      </c>
      <c r="B34" s="80" t="s">
        <v>151</v>
      </c>
      <c r="C34" s="80" t="s">
        <v>88</v>
      </c>
      <c r="D34" s="81">
        <v>237</v>
      </c>
      <c r="E34" s="81">
        <v>895</v>
      </c>
      <c r="F34" s="81">
        <v>714232</v>
      </c>
      <c r="G34" s="87">
        <v>1.5236071807E-2</v>
      </c>
      <c r="H34" s="83">
        <v>1787090.34</v>
      </c>
      <c r="I34" s="83">
        <v>1776746.91</v>
      </c>
      <c r="J34" s="75">
        <f t="shared" si="0"/>
        <v>-10343.430000000168</v>
      </c>
      <c r="K34" s="48"/>
    </row>
    <row r="35" spans="1:11" s="45" customFormat="1" ht="15" customHeight="1" x14ac:dyDescent="0.35">
      <c r="A35" s="79">
        <v>53859112000169</v>
      </c>
      <c r="B35" s="80" t="s">
        <v>116</v>
      </c>
      <c r="C35" s="80" t="s">
        <v>112</v>
      </c>
      <c r="D35" s="81">
        <v>237</v>
      </c>
      <c r="E35" s="81">
        <v>895</v>
      </c>
      <c r="F35" s="81">
        <v>714577</v>
      </c>
      <c r="G35" s="87">
        <v>6.8877966439999999E-3</v>
      </c>
      <c r="H35" s="83">
        <v>807892.94</v>
      </c>
      <c r="I35" s="83">
        <v>803216.97</v>
      </c>
      <c r="J35" s="75">
        <f t="shared" si="0"/>
        <v>-4675.9699999999721</v>
      </c>
      <c r="K35" s="48"/>
    </row>
    <row r="36" spans="1:11" s="45" customFormat="1" ht="15" customHeight="1" x14ac:dyDescent="0.35">
      <c r="A36" s="79">
        <v>33050196000188</v>
      </c>
      <c r="B36" s="80" t="s">
        <v>152</v>
      </c>
      <c r="C36" s="80" t="s">
        <v>71</v>
      </c>
      <c r="D36" s="81">
        <v>237</v>
      </c>
      <c r="E36" s="81">
        <v>895</v>
      </c>
      <c r="F36" s="81">
        <v>714119</v>
      </c>
      <c r="G36" s="87">
        <v>6.7794729673000001E-2</v>
      </c>
      <c r="H36" s="83">
        <v>7951872.9000000004</v>
      </c>
      <c r="I36" s="83">
        <v>7905848.5599999996</v>
      </c>
      <c r="J36" s="75">
        <f t="shared" si="0"/>
        <v>-46024.340000000782</v>
      </c>
      <c r="K36" s="48"/>
    </row>
    <row r="37" spans="1:11" s="45" customFormat="1" ht="15" customHeight="1" x14ac:dyDescent="0.35">
      <c r="A37" s="79">
        <v>4172213000151</v>
      </c>
      <c r="B37" s="80" t="s">
        <v>153</v>
      </c>
      <c r="C37" s="80" t="s">
        <v>125</v>
      </c>
      <c r="D37" s="81">
        <v>237</v>
      </c>
      <c r="E37" s="81">
        <v>895</v>
      </c>
      <c r="F37" s="81">
        <v>797677</v>
      </c>
      <c r="G37" s="87">
        <v>2.6242546719999999E-2</v>
      </c>
      <c r="H37" s="83">
        <v>3078076.97</v>
      </c>
      <c r="I37" s="83">
        <v>3060261.49</v>
      </c>
      <c r="J37" s="75">
        <f t="shared" si="0"/>
        <v>-17815.479999999981</v>
      </c>
      <c r="K37" s="48"/>
    </row>
    <row r="38" spans="1:11" s="45" customFormat="1" ht="15" customHeight="1" x14ac:dyDescent="0.35">
      <c r="A38" s="79">
        <v>23664303000104</v>
      </c>
      <c r="B38" s="80" t="s">
        <v>154</v>
      </c>
      <c r="C38" s="80" t="s">
        <v>127</v>
      </c>
      <c r="D38" s="81">
        <v>237</v>
      </c>
      <c r="E38" s="81">
        <v>895</v>
      </c>
      <c r="F38" s="81">
        <v>724386</v>
      </c>
      <c r="G38" s="87">
        <v>9.1850521500000002E-4</v>
      </c>
      <c r="H38" s="83">
        <v>107734.58</v>
      </c>
      <c r="I38" s="83">
        <v>107111.03</v>
      </c>
      <c r="J38" s="75">
        <f t="shared" si="0"/>
        <v>-623.55000000000291</v>
      </c>
      <c r="K38" s="48"/>
    </row>
    <row r="39" spans="1:11" s="45" customFormat="1" ht="15" customHeight="1" x14ac:dyDescent="0.35">
      <c r="A39" s="79">
        <v>2328280000197</v>
      </c>
      <c r="B39" s="80" t="s">
        <v>117</v>
      </c>
      <c r="C39" s="80" t="s">
        <v>113</v>
      </c>
      <c r="D39" s="81">
        <v>237</v>
      </c>
      <c r="E39" s="81">
        <v>895</v>
      </c>
      <c r="F39" s="81">
        <v>715484</v>
      </c>
      <c r="G39" s="87">
        <v>3.5133470929000002E-2</v>
      </c>
      <c r="H39" s="83">
        <v>4120923.51</v>
      </c>
      <c r="I39" s="83">
        <v>4097072.17</v>
      </c>
      <c r="J39" s="75">
        <f t="shared" si="0"/>
        <v>-23851.339999999851</v>
      </c>
      <c r="K39" s="48"/>
    </row>
    <row r="40" spans="1:11" s="45" customFormat="1" ht="15" customHeight="1" x14ac:dyDescent="0.35">
      <c r="A40" s="79">
        <v>4065033000170</v>
      </c>
      <c r="B40" s="80" t="s">
        <v>155</v>
      </c>
      <c r="C40" s="80" t="s">
        <v>130</v>
      </c>
      <c r="D40" s="81">
        <v>237</v>
      </c>
      <c r="E40" s="81">
        <v>895</v>
      </c>
      <c r="F40" s="81">
        <v>979023</v>
      </c>
      <c r="G40" s="87">
        <v>1.9478329690000001E-3</v>
      </c>
      <c r="H40" s="83">
        <v>228467.91</v>
      </c>
      <c r="I40" s="83">
        <v>227145.57</v>
      </c>
      <c r="J40" s="75">
        <f t="shared" si="0"/>
        <v>-1322.3399999999965</v>
      </c>
      <c r="K40" s="48"/>
    </row>
    <row r="41" spans="1:11" s="45" customFormat="1" ht="15" customHeight="1" x14ac:dyDescent="0.35">
      <c r="A41" s="79">
        <v>61695227000193</v>
      </c>
      <c r="B41" s="80" t="s">
        <v>156</v>
      </c>
      <c r="C41" s="80" t="s">
        <v>64</v>
      </c>
      <c r="D41" s="81">
        <v>237</v>
      </c>
      <c r="E41" s="81">
        <v>895</v>
      </c>
      <c r="F41" s="81">
        <v>714305</v>
      </c>
      <c r="G41" s="87">
        <v>9.0222120968000002E-2</v>
      </c>
      <c r="H41" s="83">
        <v>10582457.4</v>
      </c>
      <c r="I41" s="83">
        <v>10521207.6</v>
      </c>
      <c r="J41" s="75">
        <f t="shared" si="0"/>
        <v>-61249.800000000745</v>
      </c>
      <c r="K41" s="48"/>
    </row>
    <row r="42" spans="1:11" s="45" customFormat="1" ht="15" customHeight="1" x14ac:dyDescent="0.35">
      <c r="A42" s="79">
        <v>8826596000195</v>
      </c>
      <c r="B42" s="80" t="s">
        <v>157</v>
      </c>
      <c r="C42" s="80" t="s">
        <v>114</v>
      </c>
      <c r="D42" s="81">
        <v>237</v>
      </c>
      <c r="E42" s="81">
        <v>895</v>
      </c>
      <c r="F42" s="81">
        <v>714437</v>
      </c>
      <c r="G42" s="87">
        <v>1.362403844E-3</v>
      </c>
      <c r="H42" s="83">
        <v>159800.95000000001</v>
      </c>
      <c r="I42" s="83">
        <v>158876.04</v>
      </c>
      <c r="J42" s="75">
        <f t="shared" si="0"/>
        <v>-924.91000000000349</v>
      </c>
      <c r="K42" s="48"/>
    </row>
    <row r="43" spans="1:11" s="45" customFormat="1" ht="15" customHeight="1" x14ac:dyDescent="0.35">
      <c r="A43" s="79">
        <v>19527639000158</v>
      </c>
      <c r="B43" s="80" t="s">
        <v>96</v>
      </c>
      <c r="C43" s="80" t="s">
        <v>90</v>
      </c>
      <c r="D43" s="81">
        <v>237</v>
      </c>
      <c r="E43" s="81">
        <v>895</v>
      </c>
      <c r="F43" s="81">
        <v>714429</v>
      </c>
      <c r="G43" s="87">
        <v>2.6124660530000001E-3</v>
      </c>
      <c r="H43" s="83">
        <v>306424.96999999997</v>
      </c>
      <c r="I43" s="83">
        <v>304651.42</v>
      </c>
      <c r="J43" s="75">
        <f t="shared" si="0"/>
        <v>-1773.5499999999884</v>
      </c>
      <c r="K43" s="48"/>
    </row>
    <row r="44" spans="1:11" s="45" customFormat="1" ht="15" customHeight="1" x14ac:dyDescent="0.35">
      <c r="A44" s="79">
        <v>9095183000140</v>
      </c>
      <c r="B44" s="80" t="s">
        <v>158</v>
      </c>
      <c r="C44" s="80" t="s">
        <v>126</v>
      </c>
      <c r="D44" s="81">
        <v>237</v>
      </c>
      <c r="E44" s="81">
        <v>895</v>
      </c>
      <c r="F44" s="81">
        <v>714453</v>
      </c>
      <c r="G44" s="87">
        <v>9.1337921380000003E-3</v>
      </c>
      <c r="H44" s="83">
        <v>1071333.3400000001</v>
      </c>
      <c r="I44" s="83">
        <v>1065132.6100000001</v>
      </c>
      <c r="J44" s="75">
        <f t="shared" si="0"/>
        <v>-6200.7299999999814</v>
      </c>
      <c r="K44" s="48"/>
    </row>
    <row r="45" spans="1:11" s="45" customFormat="1" ht="15" customHeight="1" x14ac:dyDescent="0.35">
      <c r="A45" s="79">
        <v>13017462000163</v>
      </c>
      <c r="B45" s="80" t="s">
        <v>159</v>
      </c>
      <c r="C45" s="80" t="s">
        <v>89</v>
      </c>
      <c r="D45" s="81">
        <v>237</v>
      </c>
      <c r="E45" s="81">
        <v>895</v>
      </c>
      <c r="F45" s="81">
        <v>797219</v>
      </c>
      <c r="G45" s="87">
        <v>7.9307529590000002E-3</v>
      </c>
      <c r="H45" s="83">
        <v>930224.81</v>
      </c>
      <c r="I45" s="83">
        <v>924840.8</v>
      </c>
      <c r="J45" s="75">
        <f t="shared" si="0"/>
        <v>-5384.0100000000093</v>
      </c>
      <c r="K45" s="48"/>
    </row>
    <row r="46" spans="1:11" s="45" customFormat="1" ht="15" customHeight="1" x14ac:dyDescent="0.35">
      <c r="A46" s="79">
        <v>15413826000150</v>
      </c>
      <c r="B46" s="80" t="s">
        <v>138</v>
      </c>
      <c r="C46" s="80" t="s">
        <v>110</v>
      </c>
      <c r="D46" s="81">
        <v>237</v>
      </c>
      <c r="E46" s="81">
        <v>895</v>
      </c>
      <c r="F46" s="81">
        <v>714607</v>
      </c>
      <c r="G46" s="87">
        <v>1.2427790353E-2</v>
      </c>
      <c r="H46" s="83">
        <v>1457697.52</v>
      </c>
      <c r="I46" s="83">
        <v>1449260.57</v>
      </c>
      <c r="J46" s="75">
        <f t="shared" si="0"/>
        <v>-8436.9499999999534</v>
      </c>
      <c r="K46" s="48"/>
    </row>
    <row r="47" spans="1:11" s="45" customFormat="1" ht="15" customHeight="1" x14ac:dyDescent="0.35">
      <c r="A47" s="79">
        <v>28152650000171</v>
      </c>
      <c r="B47" s="80" t="s">
        <v>160</v>
      </c>
      <c r="C47" s="80" t="s">
        <v>107</v>
      </c>
      <c r="D47" s="81">
        <v>237</v>
      </c>
      <c r="E47" s="81">
        <v>895</v>
      </c>
      <c r="F47" s="81">
        <v>714011</v>
      </c>
      <c r="G47" s="87">
        <v>1.7287503802999999E-2</v>
      </c>
      <c r="H47" s="83">
        <v>2027709.73</v>
      </c>
      <c r="I47" s="83">
        <v>2015973.63</v>
      </c>
      <c r="J47" s="75">
        <f t="shared" si="0"/>
        <v>-11736.100000000093</v>
      </c>
      <c r="K47" s="48"/>
    </row>
    <row r="48" spans="1:11" s="45" customFormat="1" ht="15" customHeight="1" x14ac:dyDescent="0.35">
      <c r="A48" s="79">
        <v>83855973000130</v>
      </c>
      <c r="B48" s="80" t="s">
        <v>172</v>
      </c>
      <c r="C48" s="80" t="s">
        <v>173</v>
      </c>
      <c r="D48" s="81">
        <v>237</v>
      </c>
      <c r="E48" s="81">
        <v>895</v>
      </c>
      <c r="F48" s="81">
        <v>742147</v>
      </c>
      <c r="G48" s="87">
        <v>3.7526696300000002E-4</v>
      </c>
      <c r="H48" s="83">
        <v>44016.33</v>
      </c>
      <c r="I48" s="83">
        <v>43761.57</v>
      </c>
      <c r="J48" s="75">
        <f t="shared" si="0"/>
        <v>-254.76000000000204</v>
      </c>
      <c r="K48" s="48"/>
    </row>
    <row r="49" spans="1:11" s="45" customFormat="1" ht="15" customHeight="1" x14ac:dyDescent="0.35">
      <c r="A49" s="79">
        <v>60444437000146</v>
      </c>
      <c r="B49" s="80" t="s">
        <v>161</v>
      </c>
      <c r="C49" s="80" t="s">
        <v>102</v>
      </c>
      <c r="D49" s="81">
        <v>237</v>
      </c>
      <c r="E49" s="81">
        <v>895</v>
      </c>
      <c r="F49" s="81">
        <v>1001892</v>
      </c>
      <c r="G49" s="87">
        <v>6.3397924620000004E-2</v>
      </c>
      <c r="H49" s="83">
        <v>7436156.7800000003</v>
      </c>
      <c r="I49" s="83">
        <v>7393117.3300000001</v>
      </c>
      <c r="J49" s="75">
        <f t="shared" si="0"/>
        <v>-43039.450000000186</v>
      </c>
      <c r="K49" s="48"/>
    </row>
    <row r="50" spans="1:11" s="45" customFormat="1" ht="15" customHeight="1" x14ac:dyDescent="0.35">
      <c r="A50" s="79">
        <v>75805895000130</v>
      </c>
      <c r="B50" s="80" t="s">
        <v>139</v>
      </c>
      <c r="C50" s="80" t="s">
        <v>118</v>
      </c>
      <c r="D50" s="81">
        <v>237</v>
      </c>
      <c r="E50" s="81">
        <v>895</v>
      </c>
      <c r="F50" s="81">
        <v>1360000</v>
      </c>
      <c r="G50" s="87">
        <v>5.0202910599999998E-4</v>
      </c>
      <c r="H50" s="83">
        <v>58884.69</v>
      </c>
      <c r="I50" s="83">
        <v>58543.87</v>
      </c>
      <c r="J50" s="75">
        <f t="shared" si="0"/>
        <v>-340.81999999999971</v>
      </c>
      <c r="K50" s="48"/>
    </row>
    <row r="51" spans="1:11" s="45" customFormat="1" ht="15" customHeight="1" x14ac:dyDescent="0.35">
      <c r="A51" s="79">
        <v>1377555000110</v>
      </c>
      <c r="B51" s="80" t="s">
        <v>162</v>
      </c>
      <c r="C51" s="80" t="s">
        <v>123</v>
      </c>
      <c r="D51" s="81">
        <v>237</v>
      </c>
      <c r="E51" s="81">
        <v>895</v>
      </c>
      <c r="F51" s="81">
        <v>1171950</v>
      </c>
      <c r="G51" s="87">
        <v>3.15315241E-4</v>
      </c>
      <c r="H51" s="83">
        <v>36984.39</v>
      </c>
      <c r="I51" s="83">
        <v>36770.33</v>
      </c>
      <c r="J51" s="75">
        <f t="shared" si="0"/>
        <v>-214.05999999999767</v>
      </c>
      <c r="K51" s="48"/>
    </row>
    <row r="52" spans="1:11" s="45" customFormat="1" ht="15" customHeight="1" x14ac:dyDescent="0.35">
      <c r="A52" s="79">
        <v>95289500000100</v>
      </c>
      <c r="B52" s="80" t="s">
        <v>119</v>
      </c>
      <c r="C52" s="80" t="s">
        <v>121</v>
      </c>
      <c r="D52" s="81">
        <v>237</v>
      </c>
      <c r="E52" s="81">
        <v>895</v>
      </c>
      <c r="F52" s="81">
        <v>1173057</v>
      </c>
      <c r="G52" s="87">
        <v>3.1133871699999999E-4</v>
      </c>
      <c r="H52" s="83">
        <v>36517.97</v>
      </c>
      <c r="I52" s="83">
        <v>36306.61</v>
      </c>
      <c r="J52" s="75">
        <f t="shared" si="0"/>
        <v>-211.36000000000058</v>
      </c>
      <c r="K52" s="48"/>
    </row>
    <row r="53" spans="1:11" s="45" customFormat="1" ht="15" customHeight="1" x14ac:dyDescent="0.35">
      <c r="A53" s="79">
        <v>88446034000155</v>
      </c>
      <c r="B53" s="80" t="s">
        <v>120</v>
      </c>
      <c r="C53" s="80" t="s">
        <v>122</v>
      </c>
      <c r="D53" s="81">
        <v>237</v>
      </c>
      <c r="E53" s="81">
        <v>895</v>
      </c>
      <c r="F53" s="81">
        <v>1359819</v>
      </c>
      <c r="G53" s="87">
        <v>3.7669705200000001E-4</v>
      </c>
      <c r="H53" s="83">
        <v>44184.07</v>
      </c>
      <c r="I53" s="83">
        <v>43928.34</v>
      </c>
      <c r="J53" s="75">
        <f t="shared" si="0"/>
        <v>-255.7300000000032</v>
      </c>
      <c r="K53" s="48"/>
    </row>
    <row r="54" spans="1:11" s="45" customFormat="1" ht="15" customHeight="1" x14ac:dyDescent="0.35">
      <c r="A54" s="79">
        <v>27485069000109</v>
      </c>
      <c r="B54" s="80" t="s">
        <v>163</v>
      </c>
      <c r="C54" s="80" t="s">
        <v>91</v>
      </c>
      <c r="D54" s="81">
        <v>237</v>
      </c>
      <c r="E54" s="81">
        <v>895</v>
      </c>
      <c r="F54" s="81">
        <v>1169033</v>
      </c>
      <c r="G54" s="87">
        <v>1.416418828E-3</v>
      </c>
      <c r="H54" s="83">
        <v>166136.54999999999</v>
      </c>
      <c r="I54" s="83">
        <v>165174.97</v>
      </c>
      <c r="J54" s="75">
        <f t="shared" si="0"/>
        <v>-961.57999999998719</v>
      </c>
      <c r="K54" s="48"/>
    </row>
    <row r="55" spans="1:11" s="45" customFormat="1" ht="15" customHeight="1" x14ac:dyDescent="0.35">
      <c r="A55" s="79">
        <v>79850574000109</v>
      </c>
      <c r="B55" s="80" t="s">
        <v>80</v>
      </c>
      <c r="C55" s="80" t="s">
        <v>81</v>
      </c>
      <c r="D55" s="81">
        <v>237</v>
      </c>
      <c r="E55" s="81">
        <v>895</v>
      </c>
      <c r="F55" s="81">
        <v>1336150</v>
      </c>
      <c r="G55" s="87">
        <v>1.8786227E-5</v>
      </c>
      <c r="H55" s="83">
        <v>2203.5</v>
      </c>
      <c r="I55" s="83">
        <v>2190.75</v>
      </c>
      <c r="J55" s="75">
        <f t="shared" si="0"/>
        <v>-12.75</v>
      </c>
      <c r="K55" s="48"/>
    </row>
    <row r="56" spans="1:11" s="45" customFormat="1" ht="15" customHeight="1" x14ac:dyDescent="0.35">
      <c r="A56" s="79">
        <v>97578090000134</v>
      </c>
      <c r="B56" s="80" t="s">
        <v>98</v>
      </c>
      <c r="C56" s="80" t="s">
        <v>93</v>
      </c>
      <c r="D56" s="81">
        <v>237</v>
      </c>
      <c r="E56" s="81">
        <v>895</v>
      </c>
      <c r="F56" s="81">
        <v>1339591</v>
      </c>
      <c r="G56" s="87">
        <v>9.3463080000000008E-6</v>
      </c>
      <c r="H56" s="83">
        <v>1096.26</v>
      </c>
      <c r="I56" s="83">
        <v>1089.9100000000001</v>
      </c>
      <c r="J56" s="75">
        <f t="shared" si="0"/>
        <v>-6.3499999999999091</v>
      </c>
      <c r="K56" s="48"/>
    </row>
    <row r="57" spans="1:11" s="45" customFormat="1" ht="15" customHeight="1" x14ac:dyDescent="0.35">
      <c r="A57" s="79">
        <v>89889604000144</v>
      </c>
      <c r="B57" s="80" t="s">
        <v>97</v>
      </c>
      <c r="C57" s="80" t="s">
        <v>92</v>
      </c>
      <c r="D57" s="81">
        <v>237</v>
      </c>
      <c r="E57" s="81">
        <v>895</v>
      </c>
      <c r="F57" s="81">
        <v>1327577</v>
      </c>
      <c r="G57" s="87">
        <v>3.4715941000000003E-5</v>
      </c>
      <c r="H57" s="83">
        <v>4071.95</v>
      </c>
      <c r="I57" s="83">
        <v>4048.38</v>
      </c>
      <c r="J57" s="75">
        <f t="shared" si="0"/>
        <v>-23.569999999999709</v>
      </c>
      <c r="K57" s="48"/>
    </row>
    <row r="58" spans="1:11" s="45" customFormat="1" ht="15" customHeight="1" x14ac:dyDescent="0.35">
      <c r="A58" s="79">
        <v>90660754000160</v>
      </c>
      <c r="B58" s="80" t="s">
        <v>181</v>
      </c>
      <c r="C58" s="80" t="s">
        <v>180</v>
      </c>
      <c r="D58" s="81">
        <v>237</v>
      </c>
      <c r="E58" s="81">
        <v>895</v>
      </c>
      <c r="F58" s="81">
        <v>1055852</v>
      </c>
      <c r="G58" s="87">
        <v>9.70729987E-4</v>
      </c>
      <c r="H58" s="83">
        <v>113860.2</v>
      </c>
      <c r="I58" s="83">
        <v>113201.19</v>
      </c>
      <c r="J58" s="75">
        <f t="shared" si="0"/>
        <v>-659.00999999999476</v>
      </c>
      <c r="K58" s="48"/>
    </row>
    <row r="59" spans="1:11" ht="15" customHeight="1" x14ac:dyDescent="0.3">
      <c r="A59" s="84"/>
      <c r="B59" s="84"/>
      <c r="C59" s="84"/>
      <c r="D59" s="76"/>
      <c r="E59" s="76"/>
      <c r="F59" s="76"/>
      <c r="G59" s="76">
        <f>SUM(G12:G58)</f>
        <v>1.0000000000010003</v>
      </c>
      <c r="H59" s="76">
        <f>SUM(H12:H58)</f>
        <v>117293378.68000004</v>
      </c>
      <c r="I59" s="76">
        <f>SUM(I12:I58)</f>
        <v>116614500.82999995</v>
      </c>
      <c r="J59" s="76">
        <f>SUM(J12:J58)</f>
        <v>-678877.85000000056</v>
      </c>
    </row>
    <row r="62" spans="1:11" ht="15" customHeight="1" x14ac:dyDescent="0.35">
      <c r="G62" s="36"/>
    </row>
    <row r="64" spans="1:11" ht="15" customHeight="1" x14ac:dyDescent="0.3">
      <c r="G64" s="49"/>
    </row>
  </sheetData>
  <mergeCells count="1">
    <mergeCell ref="A1:K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56"/>
  <sheetViews>
    <sheetView showGridLines="0" zoomScale="70" zoomScaleNormal="70" workbookViewId="0">
      <selection activeCell="D15" sqref="D15"/>
    </sheetView>
  </sheetViews>
  <sheetFormatPr defaultColWidth="9.1796875" defaultRowHeight="13" x14ac:dyDescent="0.3"/>
  <cols>
    <col min="1" max="1" width="18.1796875" style="48" customWidth="1"/>
    <col min="2" max="2" width="56" style="48" bestFit="1" customWidth="1"/>
    <col min="3" max="3" width="15.36328125" style="48" bestFit="1" customWidth="1"/>
    <col min="4" max="4" width="8.26953125" style="42" customWidth="1"/>
    <col min="5" max="5" width="11.26953125" style="42" customWidth="1"/>
    <col min="6" max="6" width="10.453125" style="42" bestFit="1" customWidth="1"/>
    <col min="7" max="7" width="17.7265625" style="48" bestFit="1" customWidth="1"/>
    <col min="8" max="8" width="15.26953125" style="48" customWidth="1"/>
    <col min="9" max="9" width="19.81640625" style="48" bestFit="1" customWidth="1"/>
    <col min="10" max="10" width="24.26953125" style="48" bestFit="1" customWidth="1"/>
    <col min="11" max="12" width="16.1796875" style="48" bestFit="1" customWidth="1"/>
    <col min="13" max="14" width="9.1796875" style="48" customWidth="1"/>
    <col min="15" max="16384" width="9.1796875" style="48"/>
  </cols>
  <sheetData>
    <row r="1" spans="1:11" customFormat="1" ht="27.75" customHeight="1" x14ac:dyDescent="0.35">
      <c r="A1" s="206" t="s">
        <v>272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</row>
    <row r="2" spans="1:11" customFormat="1" ht="9" customHeight="1" x14ac:dyDescent="0.35">
      <c r="C2" s="40"/>
      <c r="D2" s="41"/>
      <c r="E2" s="41"/>
      <c r="F2" s="42"/>
      <c r="G2" s="41"/>
      <c r="H2" s="40" t="s">
        <v>72</v>
      </c>
      <c r="I2" s="40"/>
      <c r="J2" s="43"/>
    </row>
    <row r="3" spans="1:11" s="44" customFormat="1" ht="16" customHeight="1" x14ac:dyDescent="0.35">
      <c r="D3" s="56"/>
      <c r="E3" s="56"/>
      <c r="F3" s="45"/>
      <c r="G3" s="61"/>
      <c r="H3" s="62" t="s">
        <v>50</v>
      </c>
      <c r="I3" s="62" t="s">
        <v>51</v>
      </c>
      <c r="J3" s="62" t="s">
        <v>52</v>
      </c>
    </row>
    <row r="4" spans="1:11" s="44" customFormat="1" ht="16" customHeight="1" x14ac:dyDescent="0.35">
      <c r="B4" s="56"/>
      <c r="C4" s="56"/>
      <c r="D4" s="56"/>
      <c r="E4" s="56"/>
      <c r="F4" s="46"/>
      <c r="G4" s="63" t="s">
        <v>73</v>
      </c>
      <c r="H4" s="64">
        <v>132389616.69</v>
      </c>
      <c r="I4" s="65">
        <v>1</v>
      </c>
      <c r="J4" s="66" t="s">
        <v>54</v>
      </c>
    </row>
    <row r="5" spans="1:11" s="44" customFormat="1" ht="16" customHeight="1" x14ac:dyDescent="0.35">
      <c r="B5" s="56"/>
      <c r="C5" s="50"/>
      <c r="E5" s="37"/>
      <c r="F5" s="46"/>
      <c r="G5" s="94" t="s">
        <v>74</v>
      </c>
      <c r="H5" s="95">
        <v>292026.01</v>
      </c>
      <c r="I5" s="97">
        <f>H5/H4</f>
        <v>2.2058075044042186E-3</v>
      </c>
      <c r="J5" s="96" t="s">
        <v>54</v>
      </c>
    </row>
    <row r="6" spans="1:11" s="44" customFormat="1" ht="16" customHeight="1" x14ac:dyDescent="0.35">
      <c r="B6" s="56"/>
      <c r="C6" s="55"/>
      <c r="D6" s="56"/>
      <c r="E6" s="56"/>
      <c r="G6" s="94" t="s">
        <v>53</v>
      </c>
      <c r="H6" s="95">
        <v>78401789.530000001</v>
      </c>
      <c r="I6" s="97">
        <f>H6/H4</f>
        <v>0.59220497415279583</v>
      </c>
      <c r="J6" s="96">
        <v>112</v>
      </c>
    </row>
    <row r="7" spans="1:11" s="44" customFormat="1" ht="16" customHeight="1" x14ac:dyDescent="0.35">
      <c r="B7" s="57"/>
      <c r="C7" s="55"/>
      <c r="D7" s="56"/>
      <c r="E7" s="56"/>
      <c r="G7" s="94" t="s">
        <v>75</v>
      </c>
      <c r="H7" s="95">
        <v>52781820.79999999</v>
      </c>
      <c r="I7" s="97">
        <f>H7/H4</f>
        <v>0.3986855020782521</v>
      </c>
      <c r="J7" s="96">
        <v>59</v>
      </c>
    </row>
    <row r="8" spans="1:11" s="44" customFormat="1" ht="16" customHeight="1" x14ac:dyDescent="0.35">
      <c r="B8" s="57"/>
      <c r="C8" s="55"/>
      <c r="D8" s="56"/>
      <c r="E8" s="56"/>
      <c r="G8" s="67" t="s">
        <v>76</v>
      </c>
      <c r="H8" s="68">
        <f>SUM(H5:H7)</f>
        <v>131475636.34</v>
      </c>
      <c r="I8" s="69">
        <f>H8/H4</f>
        <v>0.99309628373545222</v>
      </c>
      <c r="J8" s="70">
        <v>44</v>
      </c>
    </row>
    <row r="9" spans="1:11" s="44" customFormat="1" ht="16" customHeight="1" x14ac:dyDescent="0.35">
      <c r="B9" s="57"/>
      <c r="C9" s="55"/>
      <c r="D9" s="56"/>
      <c r="E9" s="56"/>
      <c r="G9" s="71" t="s">
        <v>55</v>
      </c>
      <c r="H9" s="72">
        <v>913980.34999999404</v>
      </c>
      <c r="I9" s="73">
        <f>H9/H4</f>
        <v>6.9037162645477412E-3</v>
      </c>
      <c r="J9" s="74">
        <v>0</v>
      </c>
    </row>
    <row r="10" spans="1:11" s="44" customFormat="1" ht="16" customHeight="1" x14ac:dyDescent="0.35">
      <c r="A10" s="47"/>
      <c r="B10" s="47"/>
      <c r="F10" s="46"/>
    </row>
    <row r="11" spans="1:11" s="46" customFormat="1" ht="39" customHeight="1" x14ac:dyDescent="0.35">
      <c r="A11" s="77" t="s">
        <v>56</v>
      </c>
      <c r="B11" s="77" t="s">
        <v>57</v>
      </c>
      <c r="C11" s="77" t="s">
        <v>58</v>
      </c>
      <c r="D11" s="77" t="s">
        <v>59</v>
      </c>
      <c r="E11" s="78" t="s">
        <v>60</v>
      </c>
      <c r="F11" s="78" t="s">
        <v>61</v>
      </c>
      <c r="G11" s="78" t="s">
        <v>62</v>
      </c>
      <c r="H11" s="78" t="s">
        <v>77</v>
      </c>
      <c r="I11" s="77" t="s">
        <v>78</v>
      </c>
      <c r="J11" s="77" t="s">
        <v>79</v>
      </c>
    </row>
    <row r="12" spans="1:11" s="45" customFormat="1" ht="15" customHeight="1" x14ac:dyDescent="0.35">
      <c r="A12" s="79">
        <v>6981180000116</v>
      </c>
      <c r="B12" s="80" t="s">
        <v>133</v>
      </c>
      <c r="C12" s="80" t="s">
        <v>69</v>
      </c>
      <c r="D12" s="81">
        <v>237</v>
      </c>
      <c r="E12" s="81">
        <v>895</v>
      </c>
      <c r="F12" s="81">
        <v>767859</v>
      </c>
      <c r="G12" s="87">
        <v>9.3594868841000003E-2</v>
      </c>
      <c r="H12" s="83">
        <v>12390988.810000001</v>
      </c>
      <c r="I12" s="83">
        <v>12305444.969999999</v>
      </c>
      <c r="J12" s="75">
        <f t="shared" ref="J12:J55" si="0">I12-H12</f>
        <v>-85543.840000001714</v>
      </c>
      <c r="K12" s="48"/>
    </row>
    <row r="13" spans="1:11" s="45" customFormat="1" ht="15" customHeight="1" x14ac:dyDescent="0.35">
      <c r="A13" s="79">
        <v>61695227000193</v>
      </c>
      <c r="B13" s="80" t="s">
        <v>156</v>
      </c>
      <c r="C13" s="80" t="s">
        <v>64</v>
      </c>
      <c r="D13" s="81">
        <v>237</v>
      </c>
      <c r="E13" s="81">
        <v>895</v>
      </c>
      <c r="F13" s="81">
        <v>714305</v>
      </c>
      <c r="G13" s="87">
        <v>8.6479436275000002E-2</v>
      </c>
      <c r="H13" s="83">
        <v>11448979.42</v>
      </c>
      <c r="I13" s="83">
        <v>11369938.91</v>
      </c>
      <c r="J13" s="75">
        <f t="shared" si="0"/>
        <v>-79040.509999999776</v>
      </c>
      <c r="K13" s="48"/>
    </row>
    <row r="14" spans="1:11" s="45" customFormat="1" ht="15" customHeight="1" x14ac:dyDescent="0.35">
      <c r="A14" s="79">
        <v>60444437000146</v>
      </c>
      <c r="B14" s="80" t="s">
        <v>161</v>
      </c>
      <c r="C14" s="80" t="s">
        <v>102</v>
      </c>
      <c r="D14" s="81">
        <v>237</v>
      </c>
      <c r="E14" s="81">
        <v>895</v>
      </c>
      <c r="F14" s="81">
        <v>1001892</v>
      </c>
      <c r="G14" s="87">
        <v>7.0375174602000004E-2</v>
      </c>
      <c r="H14" s="83">
        <v>9316942.3900000006</v>
      </c>
      <c r="I14" s="83">
        <v>9252620.8599999994</v>
      </c>
      <c r="J14" s="75">
        <f t="shared" si="0"/>
        <v>-64321.530000001192</v>
      </c>
      <c r="K14" s="48"/>
    </row>
    <row r="15" spans="1:11" s="45" customFormat="1" ht="15" customHeight="1" x14ac:dyDescent="0.35">
      <c r="A15" s="79">
        <v>33050196000188</v>
      </c>
      <c r="B15" s="80" t="s">
        <v>152</v>
      </c>
      <c r="C15" s="80" t="s">
        <v>71</v>
      </c>
      <c r="D15" s="81">
        <v>237</v>
      </c>
      <c r="E15" s="81">
        <v>895</v>
      </c>
      <c r="F15" s="81">
        <v>714119</v>
      </c>
      <c r="G15" s="87">
        <v>6.5553295016000004E-2</v>
      </c>
      <c r="H15" s="83">
        <v>8678575.5999999996</v>
      </c>
      <c r="I15" s="83">
        <v>8618661.1799999997</v>
      </c>
      <c r="J15" s="75">
        <f t="shared" si="0"/>
        <v>-59914.419999999925</v>
      </c>
      <c r="K15" s="48"/>
    </row>
    <row r="16" spans="1:11" s="45" customFormat="1" ht="15" customHeight="1" x14ac:dyDescent="0.35">
      <c r="A16" s="79">
        <v>8336783000190</v>
      </c>
      <c r="B16" s="80" t="s">
        <v>134</v>
      </c>
      <c r="C16" s="80" t="s">
        <v>85</v>
      </c>
      <c r="D16" s="81">
        <v>237</v>
      </c>
      <c r="E16" s="81">
        <v>895</v>
      </c>
      <c r="F16" s="81">
        <v>804517</v>
      </c>
      <c r="G16" s="87">
        <v>5.3234942711000002E-2</v>
      </c>
      <c r="H16" s="83">
        <v>7047753.6600000001</v>
      </c>
      <c r="I16" s="83">
        <v>6999097.9699999997</v>
      </c>
      <c r="J16" s="75">
        <f t="shared" si="0"/>
        <v>-48655.69000000041</v>
      </c>
      <c r="K16" s="48"/>
    </row>
    <row r="17" spans="1:11" s="45" customFormat="1" ht="15" customHeight="1" x14ac:dyDescent="0.35">
      <c r="A17" s="79">
        <v>15139629000194</v>
      </c>
      <c r="B17" s="80" t="s">
        <v>149</v>
      </c>
      <c r="C17" s="80" t="s">
        <v>86</v>
      </c>
      <c r="D17" s="81">
        <v>237</v>
      </c>
      <c r="E17" s="81">
        <v>895</v>
      </c>
      <c r="F17" s="81">
        <v>714534</v>
      </c>
      <c r="G17" s="87">
        <v>5.1416845144000002E-2</v>
      </c>
      <c r="H17" s="83">
        <v>6807056.4199999999</v>
      </c>
      <c r="I17" s="83">
        <v>6760062.4299999997</v>
      </c>
      <c r="J17" s="75">
        <f t="shared" si="0"/>
        <v>-46993.990000000224</v>
      </c>
      <c r="K17" s="48"/>
    </row>
    <row r="18" spans="1:11" s="45" customFormat="1" ht="15" customHeight="1" x14ac:dyDescent="0.35">
      <c r="A18" s="79">
        <v>4368898000106</v>
      </c>
      <c r="B18" s="80" t="s">
        <v>135</v>
      </c>
      <c r="C18" s="80" t="s">
        <v>67</v>
      </c>
      <c r="D18" s="81">
        <v>237</v>
      </c>
      <c r="E18" s="81">
        <v>895</v>
      </c>
      <c r="F18" s="81">
        <v>714178</v>
      </c>
      <c r="G18" s="87">
        <v>4.6436320489000003E-2</v>
      </c>
      <c r="H18" s="83">
        <v>6147686.6699999999</v>
      </c>
      <c r="I18" s="83">
        <v>6105244.79</v>
      </c>
      <c r="J18" s="75">
        <f t="shared" si="0"/>
        <v>-42441.879999999888</v>
      </c>
      <c r="K18" s="48"/>
    </row>
    <row r="19" spans="1:11" s="45" customFormat="1" ht="15" customHeight="1" x14ac:dyDescent="0.35">
      <c r="A19" s="79">
        <v>2016440000162</v>
      </c>
      <c r="B19" s="80" t="s">
        <v>95</v>
      </c>
      <c r="C19" s="80" t="s">
        <v>87</v>
      </c>
      <c r="D19" s="81">
        <v>237</v>
      </c>
      <c r="E19" s="81">
        <v>895</v>
      </c>
      <c r="F19" s="81">
        <v>714313</v>
      </c>
      <c r="G19" s="87">
        <v>3.9993706472999997E-2</v>
      </c>
      <c r="H19" s="83">
        <v>5294751.47</v>
      </c>
      <c r="I19" s="83">
        <v>5258198.01</v>
      </c>
      <c r="J19" s="75">
        <f t="shared" si="0"/>
        <v>-36553.459999999963</v>
      </c>
      <c r="K19" s="48"/>
    </row>
    <row r="20" spans="1:11" s="45" customFormat="1" ht="15" customHeight="1" x14ac:dyDescent="0.35">
      <c r="A20" s="79">
        <v>10835932000108</v>
      </c>
      <c r="B20" s="80" t="s">
        <v>145</v>
      </c>
      <c r="C20" s="80" t="s">
        <v>104</v>
      </c>
      <c r="D20" s="81">
        <v>237</v>
      </c>
      <c r="E20" s="81">
        <v>895</v>
      </c>
      <c r="F20" s="81">
        <v>714216</v>
      </c>
      <c r="G20" s="87">
        <v>3.7063512024000003E-2</v>
      </c>
      <c r="H20" s="83">
        <v>4906824.1500000004</v>
      </c>
      <c r="I20" s="83">
        <v>4872948.83</v>
      </c>
      <c r="J20" s="75">
        <f t="shared" si="0"/>
        <v>-33875.320000000298</v>
      </c>
      <c r="K20" s="48"/>
    </row>
    <row r="21" spans="1:11" s="45" customFormat="1" ht="15" customHeight="1" x14ac:dyDescent="0.35">
      <c r="A21" s="79">
        <v>1543032000104</v>
      </c>
      <c r="B21" s="80" t="s">
        <v>144</v>
      </c>
      <c r="C21" s="80" t="s">
        <v>124</v>
      </c>
      <c r="D21" s="81">
        <v>237</v>
      </c>
      <c r="E21" s="81">
        <v>895</v>
      </c>
      <c r="F21" s="81">
        <v>714569</v>
      </c>
      <c r="G21" s="87">
        <v>3.5724843898E-2</v>
      </c>
      <c r="H21" s="83">
        <v>4729598.3899999997</v>
      </c>
      <c r="I21" s="83">
        <v>4696946.58</v>
      </c>
      <c r="J21" s="75">
        <f t="shared" si="0"/>
        <v>-32651.80999999959</v>
      </c>
      <c r="K21" s="48"/>
    </row>
    <row r="22" spans="1:11" s="45" customFormat="1" ht="15" customHeight="1" x14ac:dyDescent="0.35">
      <c r="A22" s="79">
        <v>2328280000197</v>
      </c>
      <c r="B22" s="80" t="s">
        <v>117</v>
      </c>
      <c r="C22" s="80" t="s">
        <v>113</v>
      </c>
      <c r="D22" s="81">
        <v>237</v>
      </c>
      <c r="E22" s="81">
        <v>895</v>
      </c>
      <c r="F22" s="81">
        <v>715484</v>
      </c>
      <c r="G22" s="87">
        <v>3.4537231426000001E-2</v>
      </c>
      <c r="H22" s="83">
        <v>4572370.83</v>
      </c>
      <c r="I22" s="83">
        <v>4540804.4800000004</v>
      </c>
      <c r="J22" s="75">
        <f t="shared" si="0"/>
        <v>-31566.349999999627</v>
      </c>
      <c r="K22" s="48"/>
    </row>
    <row r="23" spans="1:11" s="45" customFormat="1" ht="15" customHeight="1" x14ac:dyDescent="0.35">
      <c r="A23" s="79">
        <v>33050071000158</v>
      </c>
      <c r="B23" s="80" t="s">
        <v>140</v>
      </c>
      <c r="C23" s="80" t="s">
        <v>103</v>
      </c>
      <c r="D23" s="81">
        <v>237</v>
      </c>
      <c r="E23" s="81">
        <v>895</v>
      </c>
      <c r="F23" s="81">
        <v>797758</v>
      </c>
      <c r="G23" s="87">
        <v>3.2205654012999997E-2</v>
      </c>
      <c r="H23" s="83">
        <v>4263694.1900000004</v>
      </c>
      <c r="I23" s="83">
        <v>4234258.8600000003</v>
      </c>
      <c r="J23" s="75">
        <f t="shared" si="0"/>
        <v>-29435.330000000075</v>
      </c>
      <c r="K23" s="48"/>
    </row>
    <row r="24" spans="1:11" s="45" customFormat="1" ht="15" customHeight="1" x14ac:dyDescent="0.35">
      <c r="A24" s="79">
        <v>2341467000120</v>
      </c>
      <c r="B24" s="80" t="s">
        <v>128</v>
      </c>
      <c r="C24" s="80" t="s">
        <v>129</v>
      </c>
      <c r="D24" s="81">
        <v>237</v>
      </c>
      <c r="E24" s="81">
        <v>895</v>
      </c>
      <c r="F24" s="81">
        <v>1160729</v>
      </c>
      <c r="G24" s="87">
        <v>2.8908259014000001E-2</v>
      </c>
      <c r="H24" s="83">
        <v>3827153.33</v>
      </c>
      <c r="I24" s="83">
        <v>3800731.75</v>
      </c>
      <c r="J24" s="75">
        <f t="shared" si="0"/>
        <v>-26421.580000000075</v>
      </c>
      <c r="K24" s="48"/>
    </row>
    <row r="25" spans="1:11" s="45" customFormat="1" ht="15" customHeight="1" x14ac:dyDescent="0.35">
      <c r="A25" s="79">
        <v>7047251000170</v>
      </c>
      <c r="B25" s="80" t="s">
        <v>150</v>
      </c>
      <c r="C25" s="80" t="s">
        <v>105</v>
      </c>
      <c r="D25" s="81">
        <v>237</v>
      </c>
      <c r="E25" s="81">
        <v>895</v>
      </c>
      <c r="F25" s="81">
        <v>714097</v>
      </c>
      <c r="G25" s="87">
        <v>2.8822905039000001E-2</v>
      </c>
      <c r="H25" s="83">
        <v>3815853.35</v>
      </c>
      <c r="I25" s="83">
        <v>3789509.78</v>
      </c>
      <c r="J25" s="75">
        <f t="shared" si="0"/>
        <v>-26343.570000000298</v>
      </c>
      <c r="K25" s="48"/>
    </row>
    <row r="26" spans="1:11" s="45" customFormat="1" ht="15" customHeight="1" x14ac:dyDescent="0.35">
      <c r="A26" s="79">
        <v>2302100000106</v>
      </c>
      <c r="B26" s="80" t="s">
        <v>136</v>
      </c>
      <c r="C26" s="80" t="s">
        <v>106</v>
      </c>
      <c r="D26" s="81">
        <v>237</v>
      </c>
      <c r="E26" s="81">
        <v>895</v>
      </c>
      <c r="F26" s="81">
        <v>714550</v>
      </c>
      <c r="G26" s="87">
        <v>2.8319597743E-2</v>
      </c>
      <c r="H26" s="83">
        <v>3749220.69</v>
      </c>
      <c r="I26" s="83">
        <v>3723337.13</v>
      </c>
      <c r="J26" s="75">
        <f t="shared" si="0"/>
        <v>-25883.560000000056</v>
      </c>
      <c r="K26" s="48"/>
    </row>
    <row r="27" spans="1:11" s="45" customFormat="1" ht="15" customHeight="1" x14ac:dyDescent="0.35">
      <c r="A27" s="79">
        <v>4172213000151</v>
      </c>
      <c r="B27" s="80" t="s">
        <v>153</v>
      </c>
      <c r="C27" s="80" t="s">
        <v>125</v>
      </c>
      <c r="D27" s="81">
        <v>237</v>
      </c>
      <c r="E27" s="81">
        <v>895</v>
      </c>
      <c r="F27" s="81">
        <v>797677</v>
      </c>
      <c r="G27" s="87">
        <v>2.6539205776E-2</v>
      </c>
      <c r="H27" s="83">
        <v>3513515.28</v>
      </c>
      <c r="I27" s="83">
        <v>3489258.97</v>
      </c>
      <c r="J27" s="75">
        <f t="shared" si="0"/>
        <v>-24256.30999999959</v>
      </c>
      <c r="K27" s="48"/>
    </row>
    <row r="28" spans="1:11" s="45" customFormat="1" ht="15" customHeight="1" x14ac:dyDescent="0.35">
      <c r="A28" s="79">
        <v>4895728000180</v>
      </c>
      <c r="B28" s="80" t="s">
        <v>169</v>
      </c>
      <c r="C28" s="80" t="s">
        <v>63</v>
      </c>
      <c r="D28" s="81">
        <v>237</v>
      </c>
      <c r="E28" s="81">
        <v>895</v>
      </c>
      <c r="F28" s="81">
        <v>715387</v>
      </c>
      <c r="G28" s="87">
        <v>2.5666386571E-2</v>
      </c>
      <c r="H28" s="83">
        <v>3397963.08</v>
      </c>
      <c r="I28" s="83">
        <v>3374504.51</v>
      </c>
      <c r="J28" s="75">
        <f t="shared" si="0"/>
        <v>-23458.570000000298</v>
      </c>
      <c r="K28" s="48"/>
    </row>
    <row r="29" spans="1:11" s="45" customFormat="1" ht="15" customHeight="1" x14ac:dyDescent="0.35">
      <c r="A29" s="79">
        <v>8467115000100</v>
      </c>
      <c r="B29" s="80" t="s">
        <v>143</v>
      </c>
      <c r="C29" s="80" t="s">
        <v>115</v>
      </c>
      <c r="D29" s="81">
        <v>237</v>
      </c>
      <c r="E29" s="81">
        <v>895</v>
      </c>
      <c r="F29" s="81">
        <v>808296</v>
      </c>
      <c r="G29" s="87">
        <v>2.4621122648999998E-2</v>
      </c>
      <c r="H29" s="83">
        <v>3259580.99</v>
      </c>
      <c r="I29" s="83">
        <v>3237077.77</v>
      </c>
      <c r="J29" s="75">
        <f t="shared" si="0"/>
        <v>-22503.220000000205</v>
      </c>
      <c r="K29" s="48"/>
    </row>
    <row r="30" spans="1:11" s="45" customFormat="1" ht="15" customHeight="1" x14ac:dyDescent="0.35">
      <c r="A30" s="79">
        <v>3467321000199</v>
      </c>
      <c r="B30" s="80" t="s">
        <v>99</v>
      </c>
      <c r="C30" s="80" t="s">
        <v>108</v>
      </c>
      <c r="D30" s="81">
        <v>237</v>
      </c>
      <c r="E30" s="81">
        <v>895</v>
      </c>
      <c r="F30" s="81">
        <v>797693</v>
      </c>
      <c r="G30" s="87">
        <v>2.2065176809000001E-2</v>
      </c>
      <c r="H30" s="83">
        <v>2921200.3</v>
      </c>
      <c r="I30" s="83">
        <v>2901033.16</v>
      </c>
      <c r="J30" s="75">
        <f t="shared" si="0"/>
        <v>-20167.139999999665</v>
      </c>
      <c r="K30" s="48"/>
    </row>
    <row r="31" spans="1:11" s="45" customFormat="1" ht="15" customHeight="1" x14ac:dyDescent="0.35">
      <c r="A31" s="79">
        <v>6272793000184</v>
      </c>
      <c r="B31" s="80" t="s">
        <v>146</v>
      </c>
      <c r="C31" s="80" t="s">
        <v>109</v>
      </c>
      <c r="D31" s="81">
        <v>237</v>
      </c>
      <c r="E31" s="81">
        <v>895</v>
      </c>
      <c r="F31" s="81">
        <v>715352</v>
      </c>
      <c r="G31" s="87">
        <v>1.9980055053999999E-2</v>
      </c>
      <c r="H31" s="83">
        <v>2645151.83</v>
      </c>
      <c r="I31" s="83">
        <v>2626890.4500000002</v>
      </c>
      <c r="J31" s="75">
        <f t="shared" si="0"/>
        <v>-18261.379999999888</v>
      </c>
      <c r="K31" s="48"/>
    </row>
    <row r="32" spans="1:11" s="45" customFormat="1" ht="15" customHeight="1" x14ac:dyDescent="0.35">
      <c r="A32" s="79">
        <v>7522669000192</v>
      </c>
      <c r="B32" s="80" t="s">
        <v>273</v>
      </c>
      <c r="C32" s="80" t="s">
        <v>94</v>
      </c>
      <c r="D32" s="81">
        <v>237</v>
      </c>
      <c r="E32" s="81">
        <v>895</v>
      </c>
      <c r="F32" s="81">
        <v>791156</v>
      </c>
      <c r="G32" s="87">
        <v>1.9651588811000001E-2</v>
      </c>
      <c r="H32" s="83">
        <v>2601666.31</v>
      </c>
      <c r="I32" s="83">
        <v>2583705.14</v>
      </c>
      <c r="J32" s="75">
        <f t="shared" si="0"/>
        <v>-17961.169999999925</v>
      </c>
      <c r="K32" s="48"/>
    </row>
    <row r="33" spans="1:11" s="45" customFormat="1" ht="15" customHeight="1" x14ac:dyDescent="0.35">
      <c r="A33" s="79">
        <v>28152650000171</v>
      </c>
      <c r="B33" s="80" t="s">
        <v>160</v>
      </c>
      <c r="C33" s="80" t="s">
        <v>107</v>
      </c>
      <c r="D33" s="81">
        <v>237</v>
      </c>
      <c r="E33" s="81">
        <v>895</v>
      </c>
      <c r="F33" s="81">
        <v>714011</v>
      </c>
      <c r="G33" s="87">
        <v>1.8187819787000001E-2</v>
      </c>
      <c r="H33" s="83">
        <v>2407878.4900000002</v>
      </c>
      <c r="I33" s="83">
        <v>2391255.1800000002</v>
      </c>
      <c r="J33" s="75">
        <f t="shared" si="0"/>
        <v>-16623.310000000056</v>
      </c>
      <c r="K33" s="48"/>
    </row>
    <row r="34" spans="1:11" s="45" customFormat="1" ht="15" customHeight="1" x14ac:dyDescent="0.35">
      <c r="A34" s="79">
        <v>8324196000181</v>
      </c>
      <c r="B34" s="80" t="s">
        <v>151</v>
      </c>
      <c r="C34" s="80" t="s">
        <v>88</v>
      </c>
      <c r="D34" s="81">
        <v>237</v>
      </c>
      <c r="E34" s="81">
        <v>895</v>
      </c>
      <c r="F34" s="81">
        <v>714232</v>
      </c>
      <c r="G34" s="87">
        <v>1.4801549389E-2</v>
      </c>
      <c r="H34" s="83">
        <v>1959571.45</v>
      </c>
      <c r="I34" s="83">
        <v>1946043.12</v>
      </c>
      <c r="J34" s="75">
        <f t="shared" si="0"/>
        <v>-13528.329999999842</v>
      </c>
      <c r="K34" s="48"/>
    </row>
    <row r="35" spans="1:11" s="45" customFormat="1" ht="15" customHeight="1" x14ac:dyDescent="0.35">
      <c r="A35" s="79">
        <v>6840748000189</v>
      </c>
      <c r="B35" s="80" t="s">
        <v>147</v>
      </c>
      <c r="C35" s="80" t="s">
        <v>68</v>
      </c>
      <c r="D35" s="81">
        <v>237</v>
      </c>
      <c r="E35" s="81">
        <v>895</v>
      </c>
      <c r="F35" s="81">
        <v>797456</v>
      </c>
      <c r="G35" s="87">
        <v>1.2977399836999999E-2</v>
      </c>
      <c r="H35" s="83">
        <v>1718072.99</v>
      </c>
      <c r="I35" s="83">
        <v>1706211.9</v>
      </c>
      <c r="J35" s="75">
        <f t="shared" si="0"/>
        <v>-11861.090000000084</v>
      </c>
      <c r="K35" s="48"/>
    </row>
    <row r="36" spans="1:11" s="45" customFormat="1" ht="15" customHeight="1" x14ac:dyDescent="0.35">
      <c r="A36" s="79">
        <v>15413826000150</v>
      </c>
      <c r="B36" s="80" t="s">
        <v>138</v>
      </c>
      <c r="C36" s="80" t="s">
        <v>110</v>
      </c>
      <c r="D36" s="81">
        <v>237</v>
      </c>
      <c r="E36" s="81">
        <v>895</v>
      </c>
      <c r="F36" s="81">
        <v>714607</v>
      </c>
      <c r="G36" s="87">
        <v>1.2575550346000001E-2</v>
      </c>
      <c r="H36" s="83">
        <v>1664872.29</v>
      </c>
      <c r="I36" s="83">
        <v>1653378.48</v>
      </c>
      <c r="J36" s="75">
        <f t="shared" si="0"/>
        <v>-11493.810000000056</v>
      </c>
      <c r="K36" s="48"/>
    </row>
    <row r="37" spans="1:11" s="45" customFormat="1" ht="15" customHeight="1" x14ac:dyDescent="0.35">
      <c r="A37" s="79">
        <v>12272084000100</v>
      </c>
      <c r="B37" s="80" t="s">
        <v>141</v>
      </c>
      <c r="C37" s="80" t="s">
        <v>65</v>
      </c>
      <c r="D37" s="81">
        <v>237</v>
      </c>
      <c r="E37" s="81">
        <v>895</v>
      </c>
      <c r="F37" s="81">
        <v>797421</v>
      </c>
      <c r="G37" s="87">
        <v>8.8258686690000001E-3</v>
      </c>
      <c r="H37" s="83">
        <v>1168453.3700000001</v>
      </c>
      <c r="I37" s="83">
        <v>1160386.7</v>
      </c>
      <c r="J37" s="75">
        <f t="shared" si="0"/>
        <v>-8066.6700000001583</v>
      </c>
      <c r="K37" s="48"/>
    </row>
    <row r="38" spans="1:11" s="45" customFormat="1" ht="15" customHeight="1" x14ac:dyDescent="0.35">
      <c r="A38" s="79">
        <v>5914650000166</v>
      </c>
      <c r="B38" s="80" t="s">
        <v>148</v>
      </c>
      <c r="C38" s="80" t="s">
        <v>132</v>
      </c>
      <c r="D38" s="81">
        <v>237</v>
      </c>
      <c r="E38" s="81">
        <v>895</v>
      </c>
      <c r="F38" s="81">
        <v>978914</v>
      </c>
      <c r="G38" s="87">
        <v>8.5926148019999996E-3</v>
      </c>
      <c r="H38" s="83">
        <v>1137572.98</v>
      </c>
      <c r="I38" s="83">
        <v>1129719.5</v>
      </c>
      <c r="J38" s="75">
        <f t="shared" si="0"/>
        <v>-7853.4799999999814</v>
      </c>
      <c r="K38" s="48"/>
    </row>
    <row r="39" spans="1:11" s="45" customFormat="1" ht="15" customHeight="1" x14ac:dyDescent="0.35">
      <c r="A39" s="79">
        <v>7282377000120</v>
      </c>
      <c r="B39" s="80" t="s">
        <v>100</v>
      </c>
      <c r="C39" s="80" t="s">
        <v>131</v>
      </c>
      <c r="D39" s="81">
        <v>237</v>
      </c>
      <c r="E39" s="81">
        <v>895</v>
      </c>
      <c r="F39" s="81">
        <v>783765</v>
      </c>
      <c r="G39" s="87">
        <v>8.3138609169999995E-3</v>
      </c>
      <c r="H39" s="83">
        <v>1100668.8600000001</v>
      </c>
      <c r="I39" s="83">
        <v>1093070.1499999999</v>
      </c>
      <c r="J39" s="75">
        <f t="shared" si="0"/>
        <v>-7598.7100000001956</v>
      </c>
      <c r="K39" s="48"/>
    </row>
    <row r="40" spans="1:11" s="45" customFormat="1" ht="15" customHeight="1" x14ac:dyDescent="0.35">
      <c r="A40" s="79">
        <v>9095183000140</v>
      </c>
      <c r="B40" s="80" t="s">
        <v>158</v>
      </c>
      <c r="C40" s="80" t="s">
        <v>126</v>
      </c>
      <c r="D40" s="81">
        <v>237</v>
      </c>
      <c r="E40" s="81">
        <v>895</v>
      </c>
      <c r="F40" s="81">
        <v>714453</v>
      </c>
      <c r="G40" s="87">
        <v>8.3102391069999997E-3</v>
      </c>
      <c r="H40" s="83">
        <v>1100189.3700000001</v>
      </c>
      <c r="I40" s="83">
        <v>1092593.97</v>
      </c>
      <c r="J40" s="75">
        <f t="shared" si="0"/>
        <v>-7595.4000000001397</v>
      </c>
      <c r="K40" s="48"/>
    </row>
    <row r="41" spans="1:11" s="45" customFormat="1" ht="15" customHeight="1" x14ac:dyDescent="0.35">
      <c r="A41" s="79">
        <v>13017462000163</v>
      </c>
      <c r="B41" s="80" t="s">
        <v>159</v>
      </c>
      <c r="C41" s="80" t="s">
        <v>89</v>
      </c>
      <c r="D41" s="81">
        <v>237</v>
      </c>
      <c r="E41" s="81">
        <v>895</v>
      </c>
      <c r="F41" s="81">
        <v>797219</v>
      </c>
      <c r="G41" s="87">
        <v>8.0970999599999996E-3</v>
      </c>
      <c r="H41" s="83">
        <v>1071971.96</v>
      </c>
      <c r="I41" s="83">
        <v>1064571.3700000001</v>
      </c>
      <c r="J41" s="75">
        <f t="shared" si="0"/>
        <v>-7400.589999999851</v>
      </c>
      <c r="K41" s="48"/>
    </row>
    <row r="42" spans="1:11" s="45" customFormat="1" ht="15" customHeight="1" x14ac:dyDescent="0.35">
      <c r="A42" s="79">
        <v>53859112000169</v>
      </c>
      <c r="B42" s="80" t="s">
        <v>116</v>
      </c>
      <c r="C42" s="80" t="s">
        <v>112</v>
      </c>
      <c r="D42" s="81">
        <v>237</v>
      </c>
      <c r="E42" s="81">
        <v>895</v>
      </c>
      <c r="F42" s="81">
        <v>714577</v>
      </c>
      <c r="G42" s="87">
        <v>6.828689384E-3</v>
      </c>
      <c r="H42" s="83">
        <v>904047.57</v>
      </c>
      <c r="I42" s="83">
        <v>897806.28</v>
      </c>
      <c r="J42" s="75">
        <f t="shared" si="0"/>
        <v>-6241.2899999999208</v>
      </c>
      <c r="K42" s="48"/>
    </row>
    <row r="43" spans="1:11" s="45" customFormat="1" ht="15" customHeight="1" x14ac:dyDescent="0.35">
      <c r="A43" s="79">
        <v>5965546000109</v>
      </c>
      <c r="B43" s="80" t="s">
        <v>137</v>
      </c>
      <c r="C43" s="80" t="s">
        <v>66</v>
      </c>
      <c r="D43" s="81">
        <v>237</v>
      </c>
      <c r="E43" s="81">
        <v>895</v>
      </c>
      <c r="F43" s="81">
        <v>1157019</v>
      </c>
      <c r="G43" s="87">
        <v>6.0140674920000003E-3</v>
      </c>
      <c r="H43" s="83">
        <v>796200.09</v>
      </c>
      <c r="I43" s="83">
        <v>790703.35</v>
      </c>
      <c r="J43" s="75">
        <f t="shared" si="0"/>
        <v>-5496.7399999999907</v>
      </c>
      <c r="K43" s="48"/>
    </row>
    <row r="44" spans="1:11" s="45" customFormat="1" ht="15" customHeight="1" x14ac:dyDescent="0.35">
      <c r="A44" s="79">
        <v>25086034000171</v>
      </c>
      <c r="B44" s="80" t="s">
        <v>101</v>
      </c>
      <c r="C44" s="80" t="s">
        <v>111</v>
      </c>
      <c r="D44" s="81">
        <v>237</v>
      </c>
      <c r="E44" s="81">
        <v>895</v>
      </c>
      <c r="F44" s="81">
        <v>715468</v>
      </c>
      <c r="G44" s="87">
        <v>5.5470733910000002E-3</v>
      </c>
      <c r="H44" s="83">
        <v>734374.92</v>
      </c>
      <c r="I44" s="83">
        <v>729305</v>
      </c>
      <c r="J44" s="75">
        <f t="shared" si="0"/>
        <v>-5069.9200000000419</v>
      </c>
      <c r="K44" s="48"/>
    </row>
    <row r="45" spans="1:11" s="45" customFormat="1" ht="15" customHeight="1" x14ac:dyDescent="0.35">
      <c r="A45" s="79">
        <v>19527639000158</v>
      </c>
      <c r="B45" s="80" t="s">
        <v>96</v>
      </c>
      <c r="C45" s="80" t="s">
        <v>90</v>
      </c>
      <c r="D45" s="81">
        <v>237</v>
      </c>
      <c r="E45" s="81">
        <v>895</v>
      </c>
      <c r="F45" s="81">
        <v>714429</v>
      </c>
      <c r="G45" s="87">
        <v>2.5515982930000001E-3</v>
      </c>
      <c r="H45" s="83">
        <v>337805.12</v>
      </c>
      <c r="I45" s="83">
        <v>335473.01</v>
      </c>
      <c r="J45" s="75">
        <f t="shared" si="0"/>
        <v>-2332.109999999986</v>
      </c>
      <c r="K45" s="48"/>
    </row>
    <row r="46" spans="1:11" s="45" customFormat="1" ht="15" customHeight="1" x14ac:dyDescent="0.35">
      <c r="A46" s="79">
        <v>4065033000170</v>
      </c>
      <c r="B46" s="80" t="s">
        <v>155</v>
      </c>
      <c r="C46" s="80" t="s">
        <v>130</v>
      </c>
      <c r="D46" s="81">
        <v>237</v>
      </c>
      <c r="E46" s="81">
        <v>895</v>
      </c>
      <c r="F46" s="81">
        <v>979023</v>
      </c>
      <c r="G46" s="87">
        <v>1.780521962E-3</v>
      </c>
      <c r="H46" s="83">
        <v>235722.62</v>
      </c>
      <c r="I46" s="83">
        <v>234095.26</v>
      </c>
      <c r="J46" s="75">
        <f t="shared" si="0"/>
        <v>-1627.359999999986</v>
      </c>
      <c r="K46" s="48"/>
    </row>
    <row r="47" spans="1:11" s="45" customFormat="1" ht="15" customHeight="1" x14ac:dyDescent="0.35">
      <c r="A47" s="79">
        <v>27485069000109</v>
      </c>
      <c r="B47" s="80" t="s">
        <v>163</v>
      </c>
      <c r="C47" s="80" t="s">
        <v>91</v>
      </c>
      <c r="D47" s="81">
        <v>237</v>
      </c>
      <c r="E47" s="81">
        <v>895</v>
      </c>
      <c r="F47" s="81">
        <v>1169033</v>
      </c>
      <c r="G47" s="87">
        <v>1.560361418E-3</v>
      </c>
      <c r="H47" s="83">
        <v>206575.65</v>
      </c>
      <c r="I47" s="83">
        <v>205149.51</v>
      </c>
      <c r="J47" s="75">
        <f t="shared" si="0"/>
        <v>-1426.1399999999849</v>
      </c>
      <c r="K47" s="48"/>
    </row>
    <row r="48" spans="1:11" s="45" customFormat="1" ht="15" customHeight="1" x14ac:dyDescent="0.35">
      <c r="A48" s="79">
        <v>8826596000195</v>
      </c>
      <c r="B48" s="80" t="s">
        <v>157</v>
      </c>
      <c r="C48" s="80" t="s">
        <v>114</v>
      </c>
      <c r="D48" s="81">
        <v>237</v>
      </c>
      <c r="E48" s="81">
        <v>895</v>
      </c>
      <c r="F48" s="81">
        <v>714437</v>
      </c>
      <c r="G48" s="87">
        <v>1.2625533190000001E-3</v>
      </c>
      <c r="H48" s="83">
        <v>167148.95000000001</v>
      </c>
      <c r="I48" s="83">
        <v>165995</v>
      </c>
      <c r="J48" s="75">
        <f t="shared" si="0"/>
        <v>-1153.9500000000116</v>
      </c>
      <c r="K48" s="48"/>
    </row>
    <row r="49" spans="1:11" s="45" customFormat="1" ht="15" customHeight="1" x14ac:dyDescent="0.35">
      <c r="A49" s="79">
        <v>23664303000104</v>
      </c>
      <c r="B49" s="80" t="s">
        <v>154</v>
      </c>
      <c r="C49" s="80" t="s">
        <v>127</v>
      </c>
      <c r="D49" s="81">
        <v>237</v>
      </c>
      <c r="E49" s="81">
        <v>895</v>
      </c>
      <c r="F49" s="81">
        <v>724386</v>
      </c>
      <c r="G49" s="87">
        <v>9.2179668699999997E-4</v>
      </c>
      <c r="H49" s="83">
        <v>122036.31</v>
      </c>
      <c r="I49" s="83">
        <v>121193.81</v>
      </c>
      <c r="J49" s="75">
        <f t="shared" si="0"/>
        <v>-842.5</v>
      </c>
      <c r="K49" s="48"/>
    </row>
    <row r="50" spans="1:11" s="45" customFormat="1" ht="15" customHeight="1" x14ac:dyDescent="0.35">
      <c r="A50" s="79">
        <v>75805895000130</v>
      </c>
      <c r="B50" s="80" t="s">
        <v>139</v>
      </c>
      <c r="C50" s="80" t="s">
        <v>118</v>
      </c>
      <c r="D50" s="81">
        <v>237</v>
      </c>
      <c r="E50" s="81">
        <v>895</v>
      </c>
      <c r="F50" s="81">
        <v>1360000</v>
      </c>
      <c r="G50" s="87">
        <v>4.6332115400000003E-4</v>
      </c>
      <c r="H50" s="83">
        <v>61338.91</v>
      </c>
      <c r="I50" s="83">
        <v>60915.44</v>
      </c>
      <c r="J50" s="75">
        <f t="shared" si="0"/>
        <v>-423.47000000000116</v>
      </c>
      <c r="K50" s="48"/>
    </row>
    <row r="51" spans="1:11" s="45" customFormat="1" ht="15" customHeight="1" x14ac:dyDescent="0.35">
      <c r="A51" s="79">
        <v>88446034000155</v>
      </c>
      <c r="B51" s="80" t="s">
        <v>120</v>
      </c>
      <c r="C51" s="80" t="s">
        <v>122</v>
      </c>
      <c r="D51" s="81">
        <v>237</v>
      </c>
      <c r="E51" s="81">
        <v>895</v>
      </c>
      <c r="F51" s="81">
        <v>1359819</v>
      </c>
      <c r="G51" s="87">
        <v>3.6597673799999999E-4</v>
      </c>
      <c r="H51" s="83">
        <v>48451.519999999997</v>
      </c>
      <c r="I51" s="83">
        <v>48117.02</v>
      </c>
      <c r="J51" s="75">
        <f t="shared" si="0"/>
        <v>-334.5</v>
      </c>
      <c r="K51" s="48"/>
    </row>
    <row r="52" spans="1:11" s="45" customFormat="1" ht="15" customHeight="1" x14ac:dyDescent="0.35">
      <c r="A52" s="79">
        <v>95289500000100</v>
      </c>
      <c r="B52" s="80" t="s">
        <v>119</v>
      </c>
      <c r="C52" s="80" t="s">
        <v>121</v>
      </c>
      <c r="D52" s="81">
        <v>237</v>
      </c>
      <c r="E52" s="81">
        <v>895</v>
      </c>
      <c r="F52" s="81">
        <v>1173057</v>
      </c>
      <c r="G52" s="87">
        <v>3.0644042199999999E-4</v>
      </c>
      <c r="H52" s="83">
        <v>40569.53</v>
      </c>
      <c r="I52" s="83">
        <v>40289.449999999997</v>
      </c>
      <c r="J52" s="75">
        <f t="shared" si="0"/>
        <v>-280.08000000000175</v>
      </c>
      <c r="K52" s="48"/>
    </row>
    <row r="53" spans="1:11" s="45" customFormat="1" ht="15" customHeight="1" x14ac:dyDescent="0.35">
      <c r="A53" s="79">
        <v>1377555000110</v>
      </c>
      <c r="B53" s="80" t="s">
        <v>162</v>
      </c>
      <c r="C53" s="80" t="s">
        <v>123</v>
      </c>
      <c r="D53" s="81">
        <v>237</v>
      </c>
      <c r="E53" s="81">
        <v>895</v>
      </c>
      <c r="F53" s="81">
        <v>1171950</v>
      </c>
      <c r="G53" s="87">
        <v>2.9897813000000001E-4</v>
      </c>
      <c r="H53" s="83">
        <v>39581.599999999999</v>
      </c>
      <c r="I53" s="83">
        <v>39308.339999999997</v>
      </c>
      <c r="J53" s="75">
        <f t="shared" si="0"/>
        <v>-273.26000000000204</v>
      </c>
      <c r="K53" s="48"/>
    </row>
    <row r="54" spans="1:11" s="45" customFormat="1" ht="15" customHeight="1" x14ac:dyDescent="0.35">
      <c r="A54" s="79">
        <v>89889604000144</v>
      </c>
      <c r="B54" s="80" t="s">
        <v>97</v>
      </c>
      <c r="C54" s="80" t="s">
        <v>92</v>
      </c>
      <c r="D54" s="81">
        <v>237</v>
      </c>
      <c r="E54" s="81">
        <v>895</v>
      </c>
      <c r="F54" s="81">
        <v>1327577</v>
      </c>
      <c r="G54" s="87">
        <v>1.6452408099999999E-4</v>
      </c>
      <c r="H54" s="83">
        <v>21781.279999999999</v>
      </c>
      <c r="I54" s="83">
        <v>21630.91</v>
      </c>
      <c r="J54" s="75">
        <f t="shared" si="0"/>
        <v>-150.36999999999898</v>
      </c>
      <c r="K54" s="48"/>
    </row>
    <row r="55" spans="1:11" s="45" customFormat="1" ht="15" customHeight="1" x14ac:dyDescent="0.35">
      <c r="A55" s="79">
        <v>79850574000109</v>
      </c>
      <c r="B55" s="80" t="s">
        <v>80</v>
      </c>
      <c r="C55" s="80" t="s">
        <v>81</v>
      </c>
      <c r="D55" s="81">
        <v>237</v>
      </c>
      <c r="E55" s="81">
        <v>895</v>
      </c>
      <c r="F55" s="81">
        <v>1336150</v>
      </c>
      <c r="G55" s="87">
        <v>6.1966340000000006E-5</v>
      </c>
      <c r="H55" s="83">
        <v>8203.7000000000007</v>
      </c>
      <c r="I55" s="83">
        <v>8147.06</v>
      </c>
      <c r="J55" s="75">
        <f t="shared" si="0"/>
        <v>-56.640000000000327</v>
      </c>
      <c r="K55" s="48"/>
    </row>
    <row r="56" spans="1:11" ht="15" customHeight="1" x14ac:dyDescent="0.3">
      <c r="A56" s="84" t="s">
        <v>54</v>
      </c>
      <c r="B56" s="84" t="s">
        <v>54</v>
      </c>
      <c r="C56" s="84" t="s">
        <v>54</v>
      </c>
      <c r="D56" s="76" t="s">
        <v>54</v>
      </c>
      <c r="E56" s="76" t="s">
        <v>54</v>
      </c>
      <c r="F56" s="76" t="s">
        <v>54</v>
      </c>
      <c r="G56" s="76">
        <f>SUM(G12:G55)</f>
        <v>1.000000000003</v>
      </c>
      <c r="H56" s="76">
        <f>SUM(H12:H55)</f>
        <v>132389616.69</v>
      </c>
      <c r="I56" s="76">
        <f>SUM(I12:I55)</f>
        <v>131475636.34000005</v>
      </c>
      <c r="J56" s="76">
        <f>SUM(J12:J55)</f>
        <v>-913980.350000003</v>
      </c>
    </row>
  </sheetData>
  <mergeCells count="1">
    <mergeCell ref="A1:K1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/>
  <dimension ref="A1:M30"/>
  <sheetViews>
    <sheetView showGridLines="0" topLeftCell="A4" zoomScaleSheetLayoutView="100" zoomScalePageLayoutView="82" workbookViewId="0">
      <selection activeCell="D10" sqref="D10"/>
    </sheetView>
  </sheetViews>
  <sheetFormatPr defaultColWidth="0" defaultRowHeight="13" zeroHeight="1" x14ac:dyDescent="0.35"/>
  <cols>
    <col min="1" max="1" width="2.453125" style="19" customWidth="1"/>
    <col min="2" max="2" width="15.81640625" style="20" customWidth="1"/>
    <col min="3" max="3" width="19.26953125" style="20" customWidth="1"/>
    <col min="4" max="4" width="13.81640625" style="20" customWidth="1"/>
    <col min="5" max="5" width="10.1796875" style="20" customWidth="1"/>
    <col min="6" max="6" width="22.81640625" style="20" customWidth="1"/>
    <col min="7" max="7" width="15.81640625" style="20" customWidth="1"/>
    <col min="8" max="8" width="12.26953125" style="20" customWidth="1"/>
    <col min="9" max="9" width="8.81640625" style="20" customWidth="1"/>
    <col min="10" max="10" width="8.26953125" style="20" customWidth="1"/>
    <col min="11" max="12" width="8.81640625" style="20" customWidth="1"/>
    <col min="13" max="13" width="13" style="20" hidden="1" customWidth="1"/>
    <col min="14" max="16384" width="8.81640625" style="20" hidden="1"/>
  </cols>
  <sheetData>
    <row r="1" spans="1:13" ht="49.5" customHeight="1" x14ac:dyDescent="0.35"/>
    <row r="2" spans="1:13" ht="29.25" customHeight="1" x14ac:dyDescent="0.35">
      <c r="E2" s="21"/>
      <c r="F2" s="21"/>
      <c r="G2" s="21"/>
      <c r="H2" s="21"/>
      <c r="J2" s="21"/>
      <c r="K2" s="21"/>
      <c r="L2" s="21"/>
      <c r="M2" s="21"/>
    </row>
    <row r="3" spans="1:13" ht="36.75" customHeight="1" x14ac:dyDescent="0.35">
      <c r="D3" s="17"/>
      <c r="E3" s="11"/>
      <c r="F3" s="12"/>
      <c r="G3" s="12"/>
      <c r="H3" s="12"/>
      <c r="I3" s="12"/>
      <c r="J3" s="12"/>
      <c r="K3" s="8"/>
      <c r="L3" s="21"/>
      <c r="M3" s="21"/>
    </row>
    <row r="4" spans="1:13" ht="12" customHeight="1" x14ac:dyDescent="0.35">
      <c r="E4" s="11"/>
      <c r="F4" s="12"/>
      <c r="G4" s="12"/>
      <c r="H4" s="12"/>
      <c r="I4" s="12"/>
      <c r="J4" s="12"/>
      <c r="K4" s="8"/>
    </row>
    <row r="5" spans="1:13" ht="16.5" customHeight="1" x14ac:dyDescent="0.35">
      <c r="B5" s="19"/>
      <c r="E5" s="13"/>
      <c r="F5" s="12"/>
      <c r="G5" s="12"/>
      <c r="H5" s="12"/>
      <c r="I5" s="12"/>
      <c r="J5" s="12"/>
      <c r="K5" s="8"/>
    </row>
    <row r="6" spans="1:13" ht="27.75" customHeight="1" x14ac:dyDescent="0.35">
      <c r="A6" s="22"/>
      <c r="D6" s="10"/>
      <c r="E6" s="11"/>
      <c r="F6" s="12"/>
      <c r="G6" s="12"/>
      <c r="H6" s="12"/>
      <c r="I6" s="12"/>
      <c r="J6" s="12"/>
      <c r="K6" s="8"/>
    </row>
    <row r="7" spans="1:13" ht="58.5" customHeight="1" thickBot="1" x14ac:dyDescent="0.4">
      <c r="A7" s="22"/>
      <c r="C7" s="18" t="s">
        <v>44</v>
      </c>
      <c r="D7" s="14"/>
      <c r="E7" s="15"/>
      <c r="F7" s="16"/>
      <c r="G7" s="16"/>
      <c r="H7" s="16"/>
      <c r="I7" s="16"/>
      <c r="J7" s="16"/>
      <c r="K7" s="9"/>
    </row>
    <row r="8" spans="1:13" s="24" customFormat="1" ht="28" customHeight="1" x14ac:dyDescent="0.35">
      <c r="A8" s="23"/>
      <c r="C8" s="25" t="s">
        <v>45</v>
      </c>
      <c r="D8" s="193" t="s">
        <v>202</v>
      </c>
      <c r="E8" s="194"/>
      <c r="F8" s="194"/>
      <c r="G8" s="195"/>
      <c r="H8" s="27" t="s">
        <v>70</v>
      </c>
      <c r="I8" s="193" t="s">
        <v>203</v>
      </c>
      <c r="J8" s="194"/>
      <c r="K8" s="196"/>
    </row>
    <row r="9" spans="1:13" ht="28" customHeight="1" thickBot="1" x14ac:dyDescent="0.4">
      <c r="C9" s="26" t="s">
        <v>29</v>
      </c>
      <c r="D9" s="191">
        <v>44600</v>
      </c>
      <c r="E9" s="189"/>
      <c r="F9" s="189"/>
      <c r="G9" s="192"/>
      <c r="H9" s="28" t="s">
        <v>30</v>
      </c>
      <c r="I9" s="189" t="s">
        <v>43</v>
      </c>
      <c r="J9" s="189"/>
      <c r="K9" s="190"/>
    </row>
    <row r="10" spans="1:13" ht="28" customHeight="1" x14ac:dyDescent="0.35">
      <c r="C10" s="186"/>
      <c r="D10" s="29"/>
      <c r="E10" s="29"/>
      <c r="F10" s="29"/>
      <c r="G10" s="188"/>
      <c r="H10" s="188"/>
      <c r="I10" s="188"/>
      <c r="J10" s="188"/>
      <c r="K10" s="188"/>
    </row>
    <row r="11" spans="1:13" ht="30.75" customHeight="1" x14ac:dyDescent="0.35">
      <c r="C11" s="186"/>
      <c r="D11" s="30"/>
      <c r="E11" s="31"/>
      <c r="F11" s="32"/>
      <c r="G11" s="187"/>
      <c r="H11" s="187"/>
      <c r="I11" s="187"/>
      <c r="J11" s="187"/>
      <c r="K11" s="187"/>
    </row>
    <row r="12" spans="1:13" ht="30.75" customHeight="1" x14ac:dyDescent="0.35">
      <c r="C12" s="186"/>
      <c r="D12" s="30"/>
      <c r="E12" s="31"/>
      <c r="F12" s="32"/>
      <c r="G12" s="187"/>
      <c r="H12" s="187"/>
      <c r="I12" s="187"/>
      <c r="J12" s="187"/>
      <c r="K12" s="187"/>
    </row>
    <row r="13" spans="1:13" ht="30.75" customHeight="1" x14ac:dyDescent="0.35">
      <c r="C13" s="186"/>
      <c r="D13" s="30"/>
      <c r="E13" s="31"/>
      <c r="F13" s="32"/>
      <c r="G13" s="187"/>
      <c r="H13" s="187"/>
      <c r="I13" s="187"/>
      <c r="J13" s="187"/>
      <c r="K13" s="187"/>
    </row>
    <row r="14" spans="1:13" ht="30.75" customHeight="1" x14ac:dyDescent="0.35">
      <c r="C14" s="186"/>
      <c r="D14" s="30"/>
      <c r="E14" s="31"/>
      <c r="F14" s="32"/>
      <c r="G14" s="187"/>
      <c r="H14" s="187"/>
      <c r="I14" s="187"/>
      <c r="J14" s="187"/>
      <c r="K14" s="187"/>
    </row>
    <row r="15" spans="1:13" ht="30.75" customHeight="1" x14ac:dyDescent="0.35">
      <c r="C15" s="186"/>
      <c r="D15" s="30"/>
      <c r="E15" s="31"/>
      <c r="F15" s="32"/>
      <c r="G15" s="187"/>
      <c r="H15" s="187"/>
      <c r="I15" s="187"/>
      <c r="J15" s="187"/>
      <c r="K15" s="187"/>
    </row>
    <row r="16" spans="1:13" x14ac:dyDescent="0.35"/>
    <row r="17" spans="2:13" x14ac:dyDescent="0.35"/>
    <row r="18" spans="2:13" x14ac:dyDescent="0.35"/>
    <row r="19" spans="2:13" x14ac:dyDescent="0.35"/>
    <row r="20" spans="2:13" x14ac:dyDescent="0.35"/>
    <row r="21" spans="2:13" x14ac:dyDescent="0.35"/>
    <row r="22" spans="2:13" x14ac:dyDescent="0.35"/>
    <row r="23" spans="2:13" x14ac:dyDescent="0.35"/>
    <row r="24" spans="2:13" x14ac:dyDescent="0.35"/>
    <row r="25" spans="2:13" x14ac:dyDescent="0.35"/>
    <row r="30" spans="2:13" s="19" customFormat="1" ht="52" hidden="1" customHeight="1" x14ac:dyDescent="0.35"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</row>
  </sheetData>
  <mergeCells count="11">
    <mergeCell ref="I9:K9"/>
    <mergeCell ref="D9:G9"/>
    <mergeCell ref="D8:G8"/>
    <mergeCell ref="I8:K8"/>
    <mergeCell ref="G11:K11"/>
    <mergeCell ref="C10:C15"/>
    <mergeCell ref="G12:K12"/>
    <mergeCell ref="G13:K13"/>
    <mergeCell ref="G14:K14"/>
    <mergeCell ref="G15:K15"/>
    <mergeCell ref="G10:K10"/>
  </mergeCells>
  <pageMargins left="0" right="0" top="0" bottom="0" header="0" footer="0"/>
  <pageSetup paperSize="9" scale="99" pageOrder="overThenDown" orientation="landscape" r:id="rId1"/>
  <headerFooter alignWithMargins="0">
    <oddFooter>&amp;C- uso restrito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3">
    <pageSetUpPr fitToPage="1"/>
  </sheetPr>
  <dimension ref="A1:AC48"/>
  <sheetViews>
    <sheetView showGridLines="0" tabSelected="1" topLeftCell="G27" zoomScale="90" zoomScaleNormal="90" workbookViewId="0">
      <selection activeCell="B37" sqref="B37:W37"/>
    </sheetView>
  </sheetViews>
  <sheetFormatPr defaultRowHeight="14.5" x14ac:dyDescent="0.35"/>
  <cols>
    <col min="1" max="1" width="7.81640625" customWidth="1"/>
    <col min="2" max="2" width="13.7265625" customWidth="1"/>
    <col min="3" max="3" width="15.453125" customWidth="1"/>
    <col min="4" max="4" width="14" bestFit="1" customWidth="1"/>
    <col min="5" max="5" width="18.7265625" bestFit="1" customWidth="1"/>
    <col min="6" max="6" width="10.81640625" bestFit="1" customWidth="1"/>
    <col min="7" max="7" width="19" bestFit="1" customWidth="1"/>
    <col min="8" max="8" width="15.26953125" bestFit="1" customWidth="1"/>
    <col min="9" max="9" width="11.54296875" bestFit="1" customWidth="1"/>
    <col min="10" max="10" width="14.7265625" bestFit="1" customWidth="1"/>
    <col min="11" max="11" width="7.453125" bestFit="1" customWidth="1"/>
    <col min="12" max="12" width="17.453125" bestFit="1" customWidth="1"/>
    <col min="13" max="14" width="15.7265625" bestFit="1" customWidth="1"/>
    <col min="15" max="15" width="7.453125" bestFit="1" customWidth="1"/>
    <col min="16" max="16" width="13.7265625" bestFit="1" customWidth="1"/>
    <col min="17" max="17" width="14.6328125" bestFit="1" customWidth="1"/>
    <col min="18" max="18" width="8.36328125" bestFit="1" customWidth="1"/>
    <col min="19" max="19" width="14.1796875" hidden="1" customWidth="1"/>
    <col min="20" max="20" width="12.1796875" hidden="1" customWidth="1"/>
    <col min="21" max="21" width="7.7265625" hidden="1" customWidth="1"/>
    <col min="22" max="22" width="17.7265625" customWidth="1"/>
    <col min="23" max="23" width="25.7265625" customWidth="1"/>
    <col min="24" max="24" width="17.7265625" style="39" customWidth="1"/>
    <col min="25" max="25" width="25.7265625" style="39" customWidth="1"/>
    <col min="26" max="26" width="17.7265625" style="39" customWidth="1"/>
    <col min="27" max="27" width="25.7265625" customWidth="1"/>
    <col min="28" max="28" width="17.7265625" customWidth="1"/>
    <col min="29" max="29" width="25.7265625" customWidth="1"/>
  </cols>
  <sheetData>
    <row r="1" spans="1:26" ht="15" thickBot="1" x14ac:dyDescent="0.4"/>
    <row r="2" spans="1:26" ht="15" customHeight="1" x14ac:dyDescent="0.35">
      <c r="B2" s="202" t="s">
        <v>188</v>
      </c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4"/>
      <c r="X2"/>
      <c r="Y2"/>
      <c r="Z2"/>
    </row>
    <row r="3" spans="1:26" ht="18.75" customHeight="1" x14ac:dyDescent="0.35">
      <c r="B3" s="205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7"/>
      <c r="X3"/>
      <c r="Y3"/>
      <c r="Z3"/>
    </row>
    <row r="4" spans="1:26" ht="20.25" customHeight="1" x14ac:dyDescent="0.35">
      <c r="B4" s="205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6"/>
      <c r="W4" s="207"/>
      <c r="X4"/>
      <c r="Y4"/>
      <c r="Z4"/>
    </row>
    <row r="5" spans="1:26" ht="7.5" customHeight="1" thickBot="1" x14ac:dyDescent="0.4">
      <c r="B5" s="208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10"/>
      <c r="X5"/>
      <c r="Y5"/>
      <c r="Z5"/>
    </row>
    <row r="6" spans="1:26" s="33" customFormat="1" ht="20.25" customHeight="1" x14ac:dyDescent="0.35">
      <c r="A6" s="101"/>
      <c r="B6" s="153"/>
      <c r="C6" s="154"/>
      <c r="D6" s="154"/>
      <c r="E6" s="154"/>
      <c r="F6" s="218"/>
      <c r="G6" s="218"/>
      <c r="H6" s="218"/>
      <c r="I6" s="218"/>
      <c r="J6" s="218"/>
      <c r="K6" s="218"/>
      <c r="L6" s="218"/>
      <c r="M6" s="218"/>
      <c r="N6" s="154"/>
      <c r="O6" s="154"/>
      <c r="P6" s="154"/>
      <c r="Q6" s="154"/>
      <c r="R6" s="154"/>
      <c r="S6" s="154"/>
      <c r="T6" s="154"/>
      <c r="U6" s="154"/>
      <c r="V6" s="154"/>
      <c r="W6" s="155"/>
    </row>
    <row r="7" spans="1:26" ht="30" customHeight="1" x14ac:dyDescent="0.35">
      <c r="A7" s="102"/>
      <c r="B7" s="156"/>
      <c r="C7" s="115"/>
      <c r="D7" s="215" t="s">
        <v>46</v>
      </c>
      <c r="E7" s="197" t="s">
        <v>31</v>
      </c>
      <c r="F7" s="197" t="s">
        <v>47</v>
      </c>
      <c r="G7" s="211" t="s">
        <v>32</v>
      </c>
      <c r="H7" s="212"/>
      <c r="I7" s="212"/>
      <c r="J7" s="212"/>
      <c r="K7" s="213"/>
      <c r="L7" s="211" t="s">
        <v>33</v>
      </c>
      <c r="M7" s="212"/>
      <c r="N7" s="212"/>
      <c r="O7" s="213"/>
      <c r="P7" s="211" t="s">
        <v>34</v>
      </c>
      <c r="Q7" s="212"/>
      <c r="R7" s="212"/>
      <c r="S7" s="212"/>
      <c r="T7" s="212"/>
      <c r="U7" s="213"/>
      <c r="V7" s="115"/>
      <c r="W7" s="102"/>
      <c r="X7"/>
      <c r="Y7"/>
      <c r="Z7"/>
    </row>
    <row r="8" spans="1:26" ht="15" customHeight="1" x14ac:dyDescent="0.35">
      <c r="A8" s="102"/>
      <c r="B8" s="156"/>
      <c r="C8" s="115"/>
      <c r="D8" s="216"/>
      <c r="E8" s="214"/>
      <c r="F8" s="214"/>
      <c r="G8" s="197" t="s">
        <v>35</v>
      </c>
      <c r="H8" s="197" t="s">
        <v>36</v>
      </c>
      <c r="I8" s="197" t="s">
        <v>35</v>
      </c>
      <c r="J8" s="197" t="s">
        <v>49</v>
      </c>
      <c r="K8" s="197" t="s">
        <v>37</v>
      </c>
      <c r="L8" s="197" t="s">
        <v>35</v>
      </c>
      <c r="M8" s="197" t="s">
        <v>38</v>
      </c>
      <c r="N8" s="197" t="s">
        <v>48</v>
      </c>
      <c r="O8" s="197" t="s">
        <v>37</v>
      </c>
      <c r="P8" s="211" t="s">
        <v>82</v>
      </c>
      <c r="Q8" s="212"/>
      <c r="R8" s="213"/>
      <c r="S8" s="211" t="s">
        <v>83</v>
      </c>
      <c r="T8" s="212"/>
      <c r="U8" s="213"/>
      <c r="V8" s="115"/>
      <c r="W8" s="102"/>
      <c r="X8"/>
      <c r="Y8"/>
      <c r="Z8"/>
    </row>
    <row r="9" spans="1:26" x14ac:dyDescent="0.35">
      <c r="A9" s="102"/>
      <c r="B9" s="156"/>
      <c r="C9" s="115"/>
      <c r="D9" s="217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49" t="s">
        <v>39</v>
      </c>
      <c r="Q9" s="150" t="s">
        <v>40</v>
      </c>
      <c r="R9" s="151" t="s">
        <v>41</v>
      </c>
      <c r="S9" s="149" t="s">
        <v>42</v>
      </c>
      <c r="T9" s="150" t="s">
        <v>40</v>
      </c>
      <c r="U9" s="151" t="s">
        <v>41</v>
      </c>
      <c r="V9" s="115"/>
      <c r="W9" s="102"/>
      <c r="X9"/>
      <c r="Y9"/>
      <c r="Z9"/>
    </row>
    <row r="10" spans="1:26" ht="15" customHeight="1" x14ac:dyDescent="0.35">
      <c r="B10" s="105"/>
      <c r="C10" s="115"/>
      <c r="D10" s="59">
        <v>2021</v>
      </c>
      <c r="E10" s="60" t="s">
        <v>174</v>
      </c>
      <c r="F10" s="104">
        <v>567</v>
      </c>
      <c r="G10" s="60">
        <v>58</v>
      </c>
      <c r="H10" s="90">
        <v>17859212.489999998</v>
      </c>
      <c r="I10" s="60">
        <v>58</v>
      </c>
      <c r="J10" s="90">
        <v>14769775.949999999</v>
      </c>
      <c r="K10" s="89">
        <v>44260</v>
      </c>
      <c r="L10" s="60">
        <v>44</v>
      </c>
      <c r="M10" s="90">
        <v>77926780.310000002</v>
      </c>
      <c r="N10" s="90">
        <v>75579264.299999997</v>
      </c>
      <c r="O10" s="89">
        <v>43899</v>
      </c>
      <c r="P10" s="91" t="str">
        <f t="shared" ref="P10:P21" si="0">IF(I10&gt;=G10,"0",G10-I10)</f>
        <v>0</v>
      </c>
      <c r="Q10" s="92">
        <f>IF(J10&gt;=H10,"0,00",H10-J10)</f>
        <v>3089436.5399999991</v>
      </c>
      <c r="R10" s="93">
        <f t="shared" ref="R10" si="1">(H10-J10)/H10</f>
        <v>0.17298839698166329</v>
      </c>
      <c r="S10" s="60" t="str">
        <f t="shared" ref="S10" si="2">P10</f>
        <v>0</v>
      </c>
      <c r="T10" s="103">
        <v>0</v>
      </c>
      <c r="U10" s="93">
        <f>(SUM(T10)/SUM(M10))</f>
        <v>0</v>
      </c>
      <c r="V10" s="115"/>
      <c r="W10" s="102"/>
      <c r="X10"/>
      <c r="Y10"/>
      <c r="Z10"/>
    </row>
    <row r="11" spans="1:26" ht="15" customHeight="1" x14ac:dyDescent="0.35">
      <c r="B11" s="105"/>
      <c r="C11" s="115"/>
      <c r="D11" s="59">
        <v>2021</v>
      </c>
      <c r="E11" s="60" t="s">
        <v>179</v>
      </c>
      <c r="F11" s="104">
        <v>908</v>
      </c>
      <c r="G11" s="60">
        <v>59</v>
      </c>
      <c r="H11" s="90">
        <v>11232626.5</v>
      </c>
      <c r="I11" s="60">
        <v>53</v>
      </c>
      <c r="J11" s="90">
        <v>10994990.18</v>
      </c>
      <c r="K11" s="89">
        <v>44291</v>
      </c>
      <c r="L11" s="60">
        <v>43</v>
      </c>
      <c r="M11" s="90">
        <v>81555273.669999972</v>
      </c>
      <c r="N11" s="90">
        <v>81317637.329999998</v>
      </c>
      <c r="O11" s="89">
        <v>44292</v>
      </c>
      <c r="P11" s="91">
        <f t="shared" si="0"/>
        <v>6</v>
      </c>
      <c r="Q11" s="92">
        <f>IF(J11&gt;=H11,"0,00",H11-J11)</f>
        <v>237636.3200000003</v>
      </c>
      <c r="R11" s="93">
        <f t="shared" ref="R11" si="3">(H11-J11)/H11</f>
        <v>2.1155899735471512E-2</v>
      </c>
      <c r="S11" s="60">
        <v>0</v>
      </c>
      <c r="T11" s="103">
        <v>0</v>
      </c>
      <c r="U11" s="93">
        <f>(SUM(T10:T11)/SUM(M10:M11))</f>
        <v>0</v>
      </c>
      <c r="V11" s="115"/>
      <c r="W11" s="102"/>
      <c r="X11"/>
      <c r="Y11"/>
      <c r="Z11"/>
    </row>
    <row r="12" spans="1:26" ht="15" customHeight="1" x14ac:dyDescent="0.35">
      <c r="B12" s="105"/>
      <c r="C12" s="115"/>
      <c r="D12" s="59">
        <v>2021</v>
      </c>
      <c r="E12" s="60" t="s">
        <v>189</v>
      </c>
      <c r="F12" s="104">
        <v>1248</v>
      </c>
      <c r="G12" s="60">
        <v>64</v>
      </c>
      <c r="H12" s="90">
        <v>63861281.110000014</v>
      </c>
      <c r="I12" s="60">
        <v>64</v>
      </c>
      <c r="J12" s="90">
        <v>63861281.110000014</v>
      </c>
      <c r="K12" s="89">
        <v>44322</v>
      </c>
      <c r="L12" s="60">
        <v>38</v>
      </c>
      <c r="M12" s="90">
        <v>129122742.60000002</v>
      </c>
      <c r="N12" s="90">
        <v>129122742.60000002</v>
      </c>
      <c r="O12" s="89">
        <v>44326</v>
      </c>
      <c r="P12" s="91" t="str">
        <f t="shared" si="0"/>
        <v>0</v>
      </c>
      <c r="Q12" s="92" t="str">
        <f>IF(J12&gt;=H12,"0,00",H12-J12)</f>
        <v>0,00</v>
      </c>
      <c r="R12" s="93">
        <f>(H12-'Dem.Valores Repassados Maio'!H7)/H12</f>
        <v>0</v>
      </c>
      <c r="S12" s="60" t="str">
        <f t="shared" ref="S12:S13" si="4">P12</f>
        <v>0</v>
      </c>
      <c r="T12" s="103">
        <v>0</v>
      </c>
      <c r="U12" s="93">
        <f>(SUM(T10:T12)/SUM(M10:M12))</f>
        <v>0</v>
      </c>
      <c r="V12" s="115"/>
      <c r="W12" s="102"/>
      <c r="X12"/>
      <c r="Y12"/>
      <c r="Z12"/>
    </row>
    <row r="13" spans="1:26" ht="16.5" customHeight="1" x14ac:dyDescent="0.35">
      <c r="B13" s="105"/>
      <c r="C13" s="115"/>
      <c r="D13" s="59">
        <v>2021</v>
      </c>
      <c r="E13" s="60" t="s">
        <v>190</v>
      </c>
      <c r="F13" s="104">
        <v>1558</v>
      </c>
      <c r="G13" s="60">
        <v>60</v>
      </c>
      <c r="H13" s="90">
        <v>29178201.730000012</v>
      </c>
      <c r="I13" s="60">
        <v>60</v>
      </c>
      <c r="J13" s="90">
        <v>29178201.730000012</v>
      </c>
      <c r="K13" s="89">
        <v>44349</v>
      </c>
      <c r="L13" s="60">
        <v>42</v>
      </c>
      <c r="M13" s="90">
        <v>96603423.550000012</v>
      </c>
      <c r="N13" s="90">
        <v>96603423.550000012</v>
      </c>
      <c r="O13" s="89">
        <v>44355</v>
      </c>
      <c r="P13" s="91" t="str">
        <f t="shared" si="0"/>
        <v>0</v>
      </c>
      <c r="Q13" s="92" t="str">
        <f t="shared" ref="Q13:Q20" si="5">IF(J13&gt;=H13,"0,00",H13-J13)</f>
        <v>0,00</v>
      </c>
      <c r="R13" s="93">
        <f>(H13-J13)/H13</f>
        <v>0</v>
      </c>
      <c r="S13" s="60" t="str">
        <f t="shared" si="4"/>
        <v>0</v>
      </c>
      <c r="T13" s="103" t="str">
        <f t="shared" ref="T13" si="6">Q13</f>
        <v>0,00</v>
      </c>
      <c r="U13" s="93">
        <f>(SUM(T10:T13)/SUM(M10:M13))</f>
        <v>0</v>
      </c>
      <c r="V13" s="115"/>
      <c r="W13" s="102"/>
      <c r="X13"/>
      <c r="Y13"/>
      <c r="Z13"/>
    </row>
    <row r="14" spans="1:26" x14ac:dyDescent="0.35">
      <c r="B14" s="105"/>
      <c r="C14" s="115"/>
      <c r="D14" s="59">
        <v>2021</v>
      </c>
      <c r="E14" s="60" t="s">
        <v>171</v>
      </c>
      <c r="F14" s="104">
        <v>2001</v>
      </c>
      <c r="G14" s="60">
        <v>61</v>
      </c>
      <c r="H14" s="90">
        <v>14657106.850000007</v>
      </c>
      <c r="I14" s="60">
        <v>60</v>
      </c>
      <c r="J14" s="90">
        <v>14509321.920000002</v>
      </c>
      <c r="K14" s="89">
        <v>44382</v>
      </c>
      <c r="L14" s="60">
        <v>41</v>
      </c>
      <c r="M14" s="90">
        <v>81869733.319999993</v>
      </c>
      <c r="N14" s="90">
        <v>81721948.470000014</v>
      </c>
      <c r="O14" s="89">
        <v>44384</v>
      </c>
      <c r="P14" s="91">
        <f t="shared" si="0"/>
        <v>1</v>
      </c>
      <c r="Q14" s="92">
        <f t="shared" si="5"/>
        <v>147784.93000000529</v>
      </c>
      <c r="R14" s="93">
        <f t="shared" ref="R14:R16" si="7">(H14-J14)/H14</f>
        <v>1.008281726485505E-2</v>
      </c>
      <c r="S14" s="60">
        <f t="shared" ref="S14:S18" si="8">P14</f>
        <v>1</v>
      </c>
      <c r="T14" s="103">
        <v>0</v>
      </c>
      <c r="U14" s="93">
        <f>(SUM(T10:T14)/SUM(M10:M14))</f>
        <v>0</v>
      </c>
      <c r="V14" s="115"/>
      <c r="W14" s="102"/>
      <c r="X14"/>
      <c r="Y14"/>
      <c r="Z14"/>
    </row>
    <row r="15" spans="1:26" ht="15" customHeight="1" x14ac:dyDescent="0.35">
      <c r="B15" s="105"/>
      <c r="C15" s="115"/>
      <c r="D15" s="59">
        <v>2021</v>
      </c>
      <c r="E15" s="60" t="s">
        <v>199</v>
      </c>
      <c r="F15" s="104">
        <v>2290</v>
      </c>
      <c r="G15" s="60">
        <v>55</v>
      </c>
      <c r="H15" s="90">
        <v>20134156.379999995</v>
      </c>
      <c r="I15" s="60">
        <v>53</v>
      </c>
      <c r="J15" s="90">
        <v>19662684.460000001</v>
      </c>
      <c r="K15" s="89">
        <v>44411</v>
      </c>
      <c r="L15" s="60">
        <v>48</v>
      </c>
      <c r="M15" s="90">
        <v>87370059.449999988</v>
      </c>
      <c r="N15" s="90">
        <v>86898587.519999996</v>
      </c>
      <c r="O15" s="89">
        <v>44413</v>
      </c>
      <c r="P15" s="91">
        <f t="shared" si="0"/>
        <v>2</v>
      </c>
      <c r="Q15" s="92">
        <f t="shared" si="5"/>
        <v>471471.91999999434</v>
      </c>
      <c r="R15" s="93">
        <f t="shared" si="7"/>
        <v>2.3416522207422848E-2</v>
      </c>
      <c r="S15" s="60">
        <v>0</v>
      </c>
      <c r="T15" s="103">
        <v>0</v>
      </c>
      <c r="U15" s="93">
        <f>(SUM(T10:T15)/SUM(M10:M15))</f>
        <v>0</v>
      </c>
      <c r="V15" s="115"/>
      <c r="W15" s="102"/>
      <c r="X15"/>
      <c r="Y15"/>
      <c r="Z15"/>
    </row>
    <row r="16" spans="1:26" ht="15" customHeight="1" x14ac:dyDescent="0.35">
      <c r="B16" s="105"/>
      <c r="C16" s="115"/>
      <c r="D16" s="59">
        <v>2021</v>
      </c>
      <c r="E16" s="60" t="s">
        <v>204</v>
      </c>
      <c r="F16" s="104">
        <v>2635</v>
      </c>
      <c r="G16" s="60">
        <v>56</v>
      </c>
      <c r="H16" s="90">
        <v>30075725.670000002</v>
      </c>
      <c r="I16" s="60">
        <v>54</v>
      </c>
      <c r="J16" s="90">
        <v>28892982.41</v>
      </c>
      <c r="K16" s="89">
        <v>44441</v>
      </c>
      <c r="L16" s="60">
        <v>47</v>
      </c>
      <c r="M16" s="90">
        <v>97709785.810000002</v>
      </c>
      <c r="N16" s="90">
        <v>96527042.560000002</v>
      </c>
      <c r="O16" s="89">
        <v>44447</v>
      </c>
      <c r="P16" s="91">
        <f t="shared" si="0"/>
        <v>2</v>
      </c>
      <c r="Q16" s="92">
        <f t="shared" si="5"/>
        <v>1182743.2600000016</v>
      </c>
      <c r="R16" s="93">
        <f t="shared" si="7"/>
        <v>3.9325510312782475E-2</v>
      </c>
      <c r="S16" s="60">
        <v>0</v>
      </c>
      <c r="T16" s="103">
        <v>0</v>
      </c>
      <c r="U16" s="93">
        <f>(SUM(T10:T16)/SUM(M10:M16))</f>
        <v>0</v>
      </c>
      <c r="V16" s="115"/>
      <c r="W16" s="102"/>
      <c r="X16"/>
      <c r="Y16"/>
      <c r="Z16"/>
    </row>
    <row r="17" spans="1:28" ht="15" customHeight="1" x14ac:dyDescent="0.35">
      <c r="B17" s="105"/>
      <c r="C17" s="115"/>
      <c r="D17" s="59">
        <v>2021</v>
      </c>
      <c r="E17" s="60" t="s">
        <v>207</v>
      </c>
      <c r="F17" s="104">
        <v>3048</v>
      </c>
      <c r="G17" s="60">
        <v>55</v>
      </c>
      <c r="H17" s="90">
        <v>41577468.850000016</v>
      </c>
      <c r="I17" s="60">
        <v>53</v>
      </c>
      <c r="J17" s="90">
        <v>40256513.37000002</v>
      </c>
      <c r="K17" s="89">
        <v>44474</v>
      </c>
      <c r="L17" s="60">
        <v>48</v>
      </c>
      <c r="M17" s="90">
        <v>106937910.52999999</v>
      </c>
      <c r="N17" s="90">
        <v>105616955.05000001</v>
      </c>
      <c r="O17" s="89">
        <v>44476</v>
      </c>
      <c r="P17" s="91">
        <f t="shared" si="0"/>
        <v>2</v>
      </c>
      <c r="Q17" s="92">
        <f t="shared" si="5"/>
        <v>1320955.4799999967</v>
      </c>
      <c r="R17" s="93">
        <f>(H17-J17)/H17</f>
        <v>3.1770945094460608E-2</v>
      </c>
      <c r="S17" s="60">
        <f t="shared" si="8"/>
        <v>2</v>
      </c>
      <c r="T17" s="103">
        <v>0</v>
      </c>
      <c r="U17" s="93">
        <f>(SUM(T10:T17)/SUM(M10:M17))</f>
        <v>0</v>
      </c>
      <c r="V17" s="115"/>
      <c r="W17" s="102"/>
      <c r="X17"/>
      <c r="Y17"/>
      <c r="Z17"/>
    </row>
    <row r="18" spans="1:28" ht="15" customHeight="1" x14ac:dyDescent="0.35">
      <c r="B18" s="105"/>
      <c r="C18" s="115"/>
      <c r="D18" s="59">
        <v>2021</v>
      </c>
      <c r="E18" s="60" t="s">
        <v>263</v>
      </c>
      <c r="F18" s="104">
        <v>3472</v>
      </c>
      <c r="G18" s="60">
        <v>55</v>
      </c>
      <c r="H18" s="90">
        <v>61218488.669999987</v>
      </c>
      <c r="I18" s="60">
        <v>54</v>
      </c>
      <c r="J18" s="90">
        <v>59781605.029999986</v>
      </c>
      <c r="K18" s="89">
        <v>44505</v>
      </c>
      <c r="L18" s="60">
        <v>48</v>
      </c>
      <c r="M18" s="90">
        <v>131478250.51000005</v>
      </c>
      <c r="N18" s="90">
        <v>130041366.88000003</v>
      </c>
      <c r="O18" s="89">
        <v>44509</v>
      </c>
      <c r="P18" s="91">
        <f t="shared" si="0"/>
        <v>1</v>
      </c>
      <c r="Q18" s="92">
        <f t="shared" si="5"/>
        <v>1436883.6400000006</v>
      </c>
      <c r="R18" s="93">
        <f>IFERROR((H18-J18)/H18,0)</f>
        <v>2.347140008218045E-2</v>
      </c>
      <c r="S18" s="60">
        <f t="shared" si="8"/>
        <v>1</v>
      </c>
      <c r="T18" s="103">
        <v>0</v>
      </c>
      <c r="U18" s="93">
        <f>(SUM(T10:T18)/SUM(M10:M18))</f>
        <v>0</v>
      </c>
      <c r="V18" s="115"/>
      <c r="W18" s="102"/>
      <c r="X18"/>
      <c r="Y18"/>
      <c r="Z18"/>
    </row>
    <row r="19" spans="1:28" ht="15" customHeight="1" x14ac:dyDescent="0.35">
      <c r="B19" s="105"/>
      <c r="C19" s="115"/>
      <c r="D19" s="59">
        <v>2021</v>
      </c>
      <c r="E19" s="60" t="s">
        <v>267</v>
      </c>
      <c r="F19" s="104">
        <v>3851</v>
      </c>
      <c r="G19" s="60">
        <v>52</v>
      </c>
      <c r="H19" s="90">
        <v>45951966.649999999</v>
      </c>
      <c r="I19" s="60">
        <v>50</v>
      </c>
      <c r="J19" s="90">
        <v>44594195.049999997</v>
      </c>
      <c r="K19" s="119">
        <v>44536</v>
      </c>
      <c r="L19" s="60">
        <v>51</v>
      </c>
      <c r="M19" s="90">
        <v>113561491.18999998</v>
      </c>
      <c r="N19" s="90">
        <v>112203719.58999997</v>
      </c>
      <c r="O19" s="89">
        <v>44538</v>
      </c>
      <c r="P19" s="91">
        <f t="shared" si="0"/>
        <v>2</v>
      </c>
      <c r="Q19" s="92">
        <f t="shared" si="5"/>
        <v>1357771.6000000015</v>
      </c>
      <c r="R19" s="93">
        <f>IFERROR((H19-J19)/H19,0)</f>
        <v>2.9547627642178435E-2</v>
      </c>
      <c r="S19" s="60">
        <v>0</v>
      </c>
      <c r="T19" s="103">
        <v>0</v>
      </c>
      <c r="U19" s="93">
        <f>(SUM(T10:T19)/SUM(M10:M19))</f>
        <v>0</v>
      </c>
      <c r="V19" s="115"/>
      <c r="W19" s="102"/>
      <c r="X19"/>
      <c r="Y19"/>
      <c r="Z19"/>
    </row>
    <row r="20" spans="1:28" ht="15" customHeight="1" x14ac:dyDescent="0.35">
      <c r="B20" s="105"/>
      <c r="C20" s="115"/>
      <c r="D20" s="59">
        <v>2021</v>
      </c>
      <c r="E20" s="60" t="s">
        <v>269</v>
      </c>
      <c r="F20" s="104">
        <v>4181</v>
      </c>
      <c r="G20" s="60">
        <v>56</v>
      </c>
      <c r="H20" s="90">
        <v>46899136.509999998</v>
      </c>
      <c r="I20" s="60">
        <v>55</v>
      </c>
      <c r="J20" s="90">
        <v>46453802.519999996</v>
      </c>
      <c r="K20" s="119">
        <v>44564</v>
      </c>
      <c r="L20" s="60">
        <v>47</v>
      </c>
      <c r="M20" s="90">
        <v>117293378.68000004</v>
      </c>
      <c r="N20" s="90">
        <v>116614500.82999995</v>
      </c>
      <c r="O20" s="89">
        <v>44567</v>
      </c>
      <c r="P20" s="91">
        <f t="shared" si="0"/>
        <v>1</v>
      </c>
      <c r="Q20" s="92">
        <f t="shared" si="5"/>
        <v>445333.99000000209</v>
      </c>
      <c r="R20" s="93">
        <f>IFERROR((H20-J20)/H20,0)</f>
        <v>9.4955690688472792E-3</v>
      </c>
      <c r="S20" s="60">
        <v>0</v>
      </c>
      <c r="T20" s="103">
        <v>0</v>
      </c>
      <c r="U20" s="93">
        <f>(SUM(T10:T20)/SUM(M10:M20))</f>
        <v>0</v>
      </c>
      <c r="V20" s="115"/>
      <c r="W20" s="102"/>
      <c r="X20"/>
      <c r="Y20"/>
      <c r="Z20"/>
    </row>
    <row r="21" spans="1:28" ht="15" customHeight="1" x14ac:dyDescent="0.35">
      <c r="B21" s="105"/>
      <c r="C21" s="115"/>
      <c r="D21" s="59">
        <v>2021</v>
      </c>
      <c r="E21" s="60" t="s">
        <v>270</v>
      </c>
      <c r="F21" s="104">
        <v>283</v>
      </c>
      <c r="G21" s="60">
        <v>59</v>
      </c>
      <c r="H21" s="90">
        <v>53695801.149999991</v>
      </c>
      <c r="I21" s="60">
        <v>57</v>
      </c>
      <c r="J21" s="90">
        <v>52781820.79999999</v>
      </c>
      <c r="K21" s="119">
        <v>44595</v>
      </c>
      <c r="L21" s="60">
        <v>44</v>
      </c>
      <c r="M21" s="90">
        <v>132389616.69</v>
      </c>
      <c r="N21" s="90">
        <v>131475636.34000005</v>
      </c>
      <c r="O21" s="89">
        <v>44599</v>
      </c>
      <c r="P21" s="91">
        <f t="shared" si="0"/>
        <v>2</v>
      </c>
      <c r="Q21" s="92">
        <f t="shared" ref="Q21" si="9">IF(J21&gt;=H21,"0,00",H21-J21)</f>
        <v>913980.35000000149</v>
      </c>
      <c r="R21" s="93">
        <f>IFERROR((H21-J21)/H21,0)</f>
        <v>1.7021449171542934E-2</v>
      </c>
      <c r="S21" s="60">
        <f t="shared" ref="S21" si="10">P21</f>
        <v>2</v>
      </c>
      <c r="T21" s="103">
        <f t="shared" ref="T21" si="11">Q21</f>
        <v>913980.35000000149</v>
      </c>
      <c r="U21" s="93">
        <f>(SUM(T10:T21)/SUM(M10:M21))</f>
        <v>7.2895749196373258E-4</v>
      </c>
      <c r="V21" s="115"/>
      <c r="W21" s="102"/>
      <c r="X21"/>
      <c r="Y21"/>
      <c r="Z21"/>
    </row>
    <row r="22" spans="1:28" ht="15" customHeight="1" x14ac:dyDescent="0.35">
      <c r="B22" s="105"/>
      <c r="C22" s="122"/>
      <c r="D22" s="107"/>
      <c r="E22" s="106"/>
      <c r="F22" s="108"/>
      <c r="G22" s="106"/>
      <c r="H22" s="108"/>
      <c r="I22" s="109"/>
      <c r="J22" s="106"/>
      <c r="K22" s="108"/>
      <c r="L22" s="108"/>
      <c r="M22" s="109"/>
      <c r="N22" s="110"/>
      <c r="O22" s="112"/>
      <c r="P22" s="111"/>
      <c r="Q22" s="106"/>
      <c r="R22" s="114"/>
      <c r="S22" s="114"/>
      <c r="T22" s="114"/>
      <c r="U22" s="114"/>
      <c r="V22" s="114"/>
      <c r="W22" s="102"/>
      <c r="AA22" s="115"/>
      <c r="AB22" s="115"/>
    </row>
    <row r="23" spans="1:28" ht="15" customHeight="1" x14ac:dyDescent="0.35">
      <c r="B23" s="223" t="s">
        <v>182</v>
      </c>
      <c r="C23" s="224"/>
      <c r="D23" s="224"/>
      <c r="E23" s="224"/>
      <c r="F23" s="224"/>
      <c r="G23" s="224"/>
      <c r="H23" s="224"/>
      <c r="I23" s="224"/>
      <c r="J23" s="224"/>
      <c r="K23" s="224"/>
      <c r="L23" s="224"/>
      <c r="M23" s="224"/>
      <c r="N23" s="224"/>
      <c r="O23" s="224"/>
      <c r="P23" s="224"/>
      <c r="Q23" s="224"/>
      <c r="R23" s="224"/>
      <c r="S23" s="224"/>
      <c r="T23" s="224"/>
      <c r="U23" s="224"/>
      <c r="V23" s="224"/>
      <c r="W23" s="225"/>
      <c r="X23"/>
      <c r="Y23"/>
      <c r="Z23"/>
    </row>
    <row r="24" spans="1:28" ht="14.25" customHeight="1" x14ac:dyDescent="0.35">
      <c r="B24" s="113" t="s">
        <v>183</v>
      </c>
      <c r="C24" s="147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7"/>
      <c r="S24" s="147"/>
      <c r="T24" s="147"/>
      <c r="U24" s="147"/>
      <c r="V24" s="147"/>
      <c r="W24" s="148"/>
      <c r="X24"/>
      <c r="Y24"/>
      <c r="Z24"/>
    </row>
    <row r="25" spans="1:28" ht="14.25" customHeight="1" x14ac:dyDescent="0.35">
      <c r="B25" s="223" t="s">
        <v>186</v>
      </c>
      <c r="C25" s="224"/>
      <c r="D25" s="224"/>
      <c r="E25" s="224"/>
      <c r="F25" s="224"/>
      <c r="G25" s="224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116"/>
      <c r="S25" s="116"/>
      <c r="T25" s="116"/>
      <c r="U25" s="114"/>
      <c r="V25" s="114"/>
      <c r="W25" s="102"/>
      <c r="X25"/>
      <c r="Y25"/>
      <c r="Z25"/>
    </row>
    <row r="26" spans="1:28" ht="15" customHeight="1" x14ac:dyDescent="0.35">
      <c r="B26" s="223" t="s">
        <v>187</v>
      </c>
      <c r="C26" s="224"/>
      <c r="D26" s="224"/>
      <c r="E26" s="224"/>
      <c r="F26" s="224"/>
      <c r="G26" s="224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  <c r="S26" s="224"/>
      <c r="T26" s="224"/>
      <c r="U26" s="224"/>
      <c r="V26" s="224"/>
      <c r="W26" s="102"/>
      <c r="X26"/>
      <c r="Y26"/>
      <c r="Z26"/>
    </row>
    <row r="27" spans="1:28" x14ac:dyDescent="0.35">
      <c r="B27" s="223" t="s">
        <v>191</v>
      </c>
      <c r="C27" s="224"/>
      <c r="D27" s="224"/>
      <c r="E27" s="224"/>
      <c r="F27" s="224"/>
      <c r="G27" s="224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2"/>
      <c r="S27" s="222"/>
      <c r="T27" s="222"/>
      <c r="U27" s="222"/>
      <c r="V27" s="125"/>
      <c r="W27" s="102"/>
      <c r="X27"/>
      <c r="Y27"/>
      <c r="Z27"/>
    </row>
    <row r="28" spans="1:28" ht="15" customHeight="1" x14ac:dyDescent="0.35">
      <c r="A28" s="102"/>
      <c r="B28" s="199" t="s">
        <v>196</v>
      </c>
      <c r="C28" s="200"/>
      <c r="D28" s="200"/>
      <c r="E28" s="200"/>
      <c r="F28" s="200"/>
      <c r="G28" s="200"/>
      <c r="H28" s="200"/>
      <c r="I28" s="200"/>
      <c r="J28" s="200"/>
      <c r="K28" s="200"/>
      <c r="L28" s="200"/>
      <c r="M28" s="200"/>
      <c r="N28" s="200"/>
      <c r="O28" s="200"/>
      <c r="P28" s="200"/>
      <c r="Q28" s="200"/>
      <c r="R28" s="200"/>
      <c r="S28" s="200"/>
      <c r="T28" s="200"/>
      <c r="U28" s="200"/>
      <c r="V28" s="200"/>
      <c r="W28" s="201"/>
      <c r="X28"/>
      <c r="Y28"/>
      <c r="Z28"/>
    </row>
    <row r="29" spans="1:28" ht="15" customHeight="1" x14ac:dyDescent="0.35">
      <c r="A29" s="102"/>
      <c r="B29" s="199" t="s">
        <v>197</v>
      </c>
      <c r="C29" s="200"/>
      <c r="D29" s="200"/>
      <c r="E29" s="200"/>
      <c r="F29" s="200"/>
      <c r="G29" s="200"/>
      <c r="H29" s="200"/>
      <c r="I29" s="200"/>
      <c r="J29" s="200"/>
      <c r="K29" s="200"/>
      <c r="L29" s="200"/>
      <c r="M29" s="200"/>
      <c r="N29" s="200"/>
      <c r="O29" s="200"/>
      <c r="P29" s="200"/>
      <c r="Q29" s="200"/>
      <c r="R29" s="200"/>
      <c r="S29" s="200"/>
      <c r="T29" s="200"/>
      <c r="U29" s="200"/>
      <c r="V29" s="200"/>
      <c r="W29" s="201"/>
      <c r="X29"/>
      <c r="Y29"/>
      <c r="Z29"/>
    </row>
    <row r="30" spans="1:28" ht="15" customHeight="1" x14ac:dyDescent="0.35">
      <c r="A30" s="102"/>
      <c r="B30" s="199" t="s">
        <v>200</v>
      </c>
      <c r="C30" s="200"/>
      <c r="D30" s="200"/>
      <c r="E30" s="200"/>
      <c r="F30" s="200"/>
      <c r="G30" s="200"/>
      <c r="H30" s="200"/>
      <c r="I30" s="200"/>
      <c r="J30" s="200"/>
      <c r="K30" s="200"/>
      <c r="L30" s="200"/>
      <c r="M30" s="200"/>
      <c r="N30" s="200"/>
      <c r="O30" s="200"/>
      <c r="P30" s="200"/>
      <c r="Q30" s="200"/>
      <c r="R30" s="200"/>
      <c r="S30" s="200"/>
      <c r="T30" s="200"/>
      <c r="U30" s="200"/>
      <c r="V30" s="200"/>
      <c r="W30" s="201"/>
      <c r="X30"/>
      <c r="Y30"/>
      <c r="Z30"/>
    </row>
    <row r="31" spans="1:28" ht="15" customHeight="1" x14ac:dyDescent="0.35">
      <c r="A31" s="102"/>
      <c r="B31" s="199" t="s">
        <v>206</v>
      </c>
      <c r="C31" s="200"/>
      <c r="D31" s="200"/>
      <c r="E31" s="200"/>
      <c r="F31" s="200"/>
      <c r="G31" s="200"/>
      <c r="H31" s="200"/>
      <c r="I31" s="200"/>
      <c r="J31" s="200"/>
      <c r="K31" s="200"/>
      <c r="L31" s="200"/>
      <c r="M31" s="200"/>
      <c r="N31" s="200"/>
      <c r="O31" s="200"/>
      <c r="P31" s="200"/>
      <c r="Q31" s="200"/>
      <c r="R31" s="200"/>
      <c r="S31" s="200"/>
      <c r="T31" s="200"/>
      <c r="U31" s="200"/>
      <c r="V31" s="200"/>
      <c r="W31" s="201"/>
      <c r="X31"/>
      <c r="Y31"/>
      <c r="Z31"/>
    </row>
    <row r="32" spans="1:28" ht="15" customHeight="1" x14ac:dyDescent="0.35">
      <c r="A32" s="115"/>
      <c r="B32" s="199" t="s">
        <v>208</v>
      </c>
      <c r="C32" s="200"/>
      <c r="D32" s="200"/>
      <c r="E32" s="200"/>
      <c r="F32" s="200"/>
      <c r="G32" s="200"/>
      <c r="H32" s="200"/>
      <c r="I32" s="200"/>
      <c r="J32" s="200"/>
      <c r="K32" s="200"/>
      <c r="L32" s="200"/>
      <c r="M32" s="200"/>
      <c r="N32" s="200"/>
      <c r="O32" s="200"/>
      <c r="P32" s="200"/>
      <c r="Q32" s="200"/>
      <c r="R32" s="200"/>
      <c r="S32" s="200"/>
      <c r="T32" s="200"/>
      <c r="U32" s="200"/>
      <c r="V32" s="200"/>
      <c r="W32" s="201"/>
      <c r="X32"/>
      <c r="Y32"/>
      <c r="Z32"/>
    </row>
    <row r="33" spans="1:29" ht="15" customHeight="1" x14ac:dyDescent="0.35">
      <c r="A33" s="115"/>
      <c r="B33" s="199" t="s">
        <v>265</v>
      </c>
      <c r="C33" s="200"/>
      <c r="D33" s="200"/>
      <c r="E33" s="200"/>
      <c r="F33" s="200"/>
      <c r="G33" s="200"/>
      <c r="H33" s="200"/>
      <c r="I33" s="200"/>
      <c r="J33" s="200"/>
      <c r="K33" s="200"/>
      <c r="L33" s="200"/>
      <c r="M33" s="200"/>
      <c r="N33" s="200"/>
      <c r="O33" s="200"/>
      <c r="P33" s="200"/>
      <c r="Q33" s="200"/>
      <c r="R33" s="200"/>
      <c r="S33" s="200"/>
      <c r="T33" s="200"/>
      <c r="U33" s="200"/>
      <c r="V33" s="200"/>
      <c r="W33" s="201"/>
      <c r="X33"/>
      <c r="Y33"/>
      <c r="Z33"/>
    </row>
    <row r="34" spans="1:29" ht="15" customHeight="1" x14ac:dyDescent="0.35">
      <c r="A34" s="115"/>
      <c r="B34" s="199" t="s">
        <v>268</v>
      </c>
      <c r="C34" s="200"/>
      <c r="D34" s="200"/>
      <c r="E34" s="200"/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0"/>
      <c r="R34" s="200"/>
      <c r="S34" s="200"/>
      <c r="T34" s="200"/>
      <c r="U34" s="200"/>
      <c r="V34" s="200"/>
      <c r="W34" s="201"/>
      <c r="X34"/>
      <c r="Y34"/>
      <c r="Z34"/>
    </row>
    <row r="35" spans="1:29" ht="15" customHeight="1" x14ac:dyDescent="0.35">
      <c r="A35" s="115"/>
      <c r="B35" s="199" t="s">
        <v>271</v>
      </c>
      <c r="C35" s="200"/>
      <c r="D35" s="200"/>
      <c r="E35" s="200"/>
      <c r="F35" s="200"/>
      <c r="G35" s="200"/>
      <c r="H35" s="200"/>
      <c r="I35" s="200"/>
      <c r="J35" s="200"/>
      <c r="K35" s="200"/>
      <c r="L35" s="200"/>
      <c r="M35" s="200"/>
      <c r="N35" s="200"/>
      <c r="O35" s="200"/>
      <c r="P35" s="200"/>
      <c r="Q35" s="200"/>
      <c r="R35" s="200"/>
      <c r="S35" s="200"/>
      <c r="T35" s="200"/>
      <c r="U35" s="200"/>
      <c r="V35" s="200"/>
      <c r="W35" s="201"/>
      <c r="X35"/>
      <c r="Y35"/>
      <c r="Z35"/>
    </row>
    <row r="36" spans="1:29" ht="15" customHeight="1" x14ac:dyDescent="0.35">
      <c r="A36" s="115"/>
      <c r="B36" s="199" t="s">
        <v>274</v>
      </c>
      <c r="C36" s="200"/>
      <c r="D36" s="200"/>
      <c r="E36" s="200"/>
      <c r="F36" s="200"/>
      <c r="G36" s="200"/>
      <c r="H36" s="200"/>
      <c r="I36" s="200"/>
      <c r="J36" s="200"/>
      <c r="K36" s="200"/>
      <c r="L36" s="200"/>
      <c r="M36" s="200"/>
      <c r="N36" s="200"/>
      <c r="O36" s="200"/>
      <c r="P36" s="200"/>
      <c r="Q36" s="200"/>
      <c r="R36" s="200"/>
      <c r="S36" s="200"/>
      <c r="T36" s="200"/>
      <c r="U36" s="200"/>
      <c r="V36" s="200"/>
      <c r="W36" s="201"/>
      <c r="X36"/>
      <c r="Y36"/>
      <c r="Z36"/>
    </row>
    <row r="37" spans="1:29" ht="14.5" customHeight="1" thickBot="1" x14ac:dyDescent="0.4">
      <c r="A37" s="115"/>
      <c r="B37" s="219"/>
      <c r="C37" s="220"/>
      <c r="D37" s="220"/>
      <c r="E37" s="220"/>
      <c r="F37" s="220"/>
      <c r="G37" s="220"/>
      <c r="H37" s="220"/>
      <c r="I37" s="220"/>
      <c r="J37" s="220"/>
      <c r="K37" s="220"/>
      <c r="L37" s="220"/>
      <c r="M37" s="220"/>
      <c r="N37" s="220"/>
      <c r="O37" s="220"/>
      <c r="P37" s="220"/>
      <c r="Q37" s="220"/>
      <c r="R37" s="220"/>
      <c r="S37" s="220"/>
      <c r="T37" s="220"/>
      <c r="U37" s="220"/>
      <c r="V37" s="220"/>
      <c r="W37" s="221"/>
      <c r="X37"/>
      <c r="Y37"/>
      <c r="Z37"/>
    </row>
    <row r="38" spans="1:29" x14ac:dyDescent="0.35">
      <c r="A38" s="115"/>
      <c r="B38" s="146"/>
      <c r="C38" s="146"/>
      <c r="D38" s="146"/>
      <c r="E38" s="146"/>
      <c r="F38" s="146"/>
      <c r="G38" s="146"/>
      <c r="H38" s="146"/>
      <c r="I38" s="146"/>
      <c r="J38" s="146"/>
      <c r="K38" s="146"/>
      <c r="L38" s="146"/>
      <c r="M38" s="146"/>
      <c r="N38" s="146"/>
      <c r="O38" s="146"/>
      <c r="P38" s="146"/>
      <c r="Q38" s="146"/>
      <c r="R38" s="146"/>
      <c r="S38" s="146"/>
      <c r="T38" s="146"/>
      <c r="U38" s="146"/>
      <c r="V38" s="146"/>
      <c r="W38" s="146"/>
      <c r="X38"/>
      <c r="Y38"/>
      <c r="Z38"/>
    </row>
    <row r="39" spans="1:29" x14ac:dyDescent="0.35">
      <c r="A39" s="115"/>
      <c r="B39" s="123"/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24"/>
      <c r="V39" s="124"/>
      <c r="W39" s="124"/>
      <c r="X39"/>
      <c r="Y39"/>
      <c r="Z39"/>
    </row>
    <row r="40" spans="1:29" x14ac:dyDescent="0.35">
      <c r="A40" s="115"/>
      <c r="B40" s="123"/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21"/>
      <c r="V40" s="121"/>
      <c r="W40" s="121"/>
      <c r="X40" s="121"/>
      <c r="Y40" s="121"/>
      <c r="Z40" s="121"/>
      <c r="AA40" s="121"/>
      <c r="AB40" s="121"/>
      <c r="AC40" s="121"/>
    </row>
    <row r="41" spans="1:29" x14ac:dyDescent="0.35">
      <c r="B41" s="115"/>
      <c r="C41" s="53"/>
      <c r="H41" s="36"/>
      <c r="I41" s="37"/>
      <c r="M41" s="37"/>
    </row>
    <row r="42" spans="1:29" ht="15.5" x14ac:dyDescent="0.35">
      <c r="B42" s="88"/>
      <c r="C42" s="34"/>
      <c r="L42" s="36"/>
      <c r="N42" s="35"/>
    </row>
    <row r="43" spans="1:29" ht="15.5" x14ac:dyDescent="0.35">
      <c r="B43" s="88"/>
      <c r="C43" s="34"/>
      <c r="F43" s="35"/>
      <c r="J43" s="35"/>
      <c r="L43" s="36"/>
      <c r="N43" s="36"/>
    </row>
    <row r="44" spans="1:29" ht="15.5" x14ac:dyDescent="0.35">
      <c r="B44" s="88"/>
      <c r="C44" s="34"/>
      <c r="F44" s="36"/>
      <c r="L44" s="36"/>
      <c r="N44" s="37"/>
    </row>
    <row r="45" spans="1:29" x14ac:dyDescent="0.35">
      <c r="B45" s="53"/>
      <c r="C45" s="34"/>
      <c r="D45" s="38"/>
      <c r="F45" s="37"/>
      <c r="G45" s="37"/>
      <c r="L45" s="36"/>
    </row>
    <row r="46" spans="1:29" x14ac:dyDescent="0.35">
      <c r="C46" s="34"/>
      <c r="F46" s="37"/>
      <c r="L46" s="36"/>
    </row>
    <row r="47" spans="1:29" x14ac:dyDescent="0.35">
      <c r="F47" s="36"/>
      <c r="H47" s="34"/>
      <c r="K47" s="35"/>
      <c r="L47" s="36"/>
    </row>
    <row r="48" spans="1:29" x14ac:dyDescent="0.35">
      <c r="H48" s="34"/>
      <c r="K48" s="37"/>
      <c r="L48" s="35"/>
    </row>
  </sheetData>
  <mergeCells count="35">
    <mergeCell ref="B37:W37"/>
    <mergeCell ref="I8:I9"/>
    <mergeCell ref="J8:J9"/>
    <mergeCell ref="P8:R8"/>
    <mergeCell ref="B32:W32"/>
    <mergeCell ref="R27:S27"/>
    <mergeCell ref="T27:U27"/>
    <mergeCell ref="B23:W23"/>
    <mergeCell ref="B26:V26"/>
    <mergeCell ref="B27:Q27"/>
    <mergeCell ref="B25:Q25"/>
    <mergeCell ref="B31:W31"/>
    <mergeCell ref="B30:W30"/>
    <mergeCell ref="B29:W29"/>
    <mergeCell ref="B2:W5"/>
    <mergeCell ref="G7:K7"/>
    <mergeCell ref="L7:O7"/>
    <mergeCell ref="P7:U7"/>
    <mergeCell ref="F7:F9"/>
    <mergeCell ref="E7:E9"/>
    <mergeCell ref="D7:D9"/>
    <mergeCell ref="L8:L9"/>
    <mergeCell ref="M8:M9"/>
    <mergeCell ref="K8:K9"/>
    <mergeCell ref="F6:M6"/>
    <mergeCell ref="G8:G9"/>
    <mergeCell ref="S8:U8"/>
    <mergeCell ref="N8:N9"/>
    <mergeCell ref="O8:O9"/>
    <mergeCell ref="H8:H9"/>
    <mergeCell ref="B36:W36"/>
    <mergeCell ref="B28:W28"/>
    <mergeCell ref="B33:W33"/>
    <mergeCell ref="B34:W34"/>
    <mergeCell ref="B35:W35"/>
  </mergeCells>
  <pageMargins left="0.51181102362204722" right="0.51181102362204722" top="0.78740157480314965" bottom="0.78740157480314965" header="0.31496062992125984" footer="0.31496062992125984"/>
  <pageSetup paperSize="9"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>
    <pageSetUpPr fitToPage="1"/>
  </sheetPr>
  <dimension ref="A1:K58"/>
  <sheetViews>
    <sheetView showGridLines="0" topLeftCell="C1" zoomScale="90" zoomScaleNormal="90" workbookViewId="0">
      <selection activeCell="F11" sqref="F11"/>
    </sheetView>
  </sheetViews>
  <sheetFormatPr defaultColWidth="9.1796875" defaultRowHeight="13" x14ac:dyDescent="0.3"/>
  <cols>
    <col min="1" max="1" width="18.1796875" style="48" customWidth="1"/>
    <col min="2" max="2" width="56.453125" style="48" bestFit="1" customWidth="1"/>
    <col min="3" max="3" width="16.1796875" style="48" bestFit="1" customWidth="1"/>
    <col min="4" max="4" width="8.26953125" style="42" customWidth="1"/>
    <col min="5" max="5" width="11.26953125" style="42" customWidth="1"/>
    <col min="6" max="6" width="11.1796875" style="42" bestFit="1" customWidth="1"/>
    <col min="7" max="7" width="17.7265625" style="48" bestFit="1" customWidth="1"/>
    <col min="8" max="8" width="14.26953125" style="48" bestFit="1" customWidth="1"/>
    <col min="9" max="9" width="20.453125" style="48" bestFit="1" customWidth="1"/>
    <col min="10" max="10" width="25.1796875" style="48" bestFit="1" customWidth="1"/>
    <col min="11" max="12" width="16.1796875" style="48" bestFit="1" customWidth="1"/>
    <col min="13" max="14" width="9.1796875" style="48" customWidth="1"/>
    <col min="15" max="16384" width="9.1796875" style="48"/>
  </cols>
  <sheetData>
    <row r="1" spans="1:11" customFormat="1" ht="27.75" customHeight="1" x14ac:dyDescent="0.35">
      <c r="A1" s="206" t="s">
        <v>175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</row>
    <row r="2" spans="1:11" customFormat="1" ht="9" customHeight="1" x14ac:dyDescent="0.35">
      <c r="B2" s="40"/>
      <c r="D2" s="41"/>
      <c r="E2" s="41"/>
      <c r="F2" s="42"/>
      <c r="G2" s="41"/>
      <c r="H2" s="40" t="s">
        <v>72</v>
      </c>
      <c r="I2" s="40"/>
      <c r="J2" s="43"/>
    </row>
    <row r="3" spans="1:11" s="44" customFormat="1" ht="16" customHeight="1" x14ac:dyDescent="0.35">
      <c r="D3" s="56"/>
      <c r="E3" s="56"/>
      <c r="F3" s="45"/>
      <c r="G3" s="61"/>
      <c r="H3" s="62" t="s">
        <v>50</v>
      </c>
      <c r="I3" s="62" t="s">
        <v>51</v>
      </c>
      <c r="J3" s="62" t="s">
        <v>52</v>
      </c>
    </row>
    <row r="4" spans="1:11" s="44" customFormat="1" ht="16" customHeight="1" x14ac:dyDescent="0.35">
      <c r="B4" s="56"/>
      <c r="C4" s="56"/>
      <c r="D4" s="56"/>
      <c r="E4" s="56"/>
      <c r="F4" s="46"/>
      <c r="G4" s="63" t="s">
        <v>73</v>
      </c>
      <c r="H4" s="64">
        <v>77926780.290000021</v>
      </c>
      <c r="I4" s="65">
        <v>1</v>
      </c>
      <c r="J4" s="66">
        <v>12</v>
      </c>
    </row>
    <row r="5" spans="1:11" s="44" customFormat="1" ht="16" customHeight="1" x14ac:dyDescent="0.35">
      <c r="B5" s="50"/>
      <c r="C5" s="56"/>
      <c r="E5" s="37"/>
      <c r="F5" s="46"/>
      <c r="G5" s="94" t="s">
        <v>74</v>
      </c>
      <c r="H5" s="95">
        <v>224198.63</v>
      </c>
      <c r="I5" s="96" t="s">
        <v>54</v>
      </c>
      <c r="J5" s="96" t="s">
        <v>54</v>
      </c>
    </row>
    <row r="6" spans="1:11" s="44" customFormat="1" ht="16" customHeight="1" x14ac:dyDescent="0.35">
      <c r="B6" s="55"/>
      <c r="C6" s="56"/>
      <c r="D6" s="56"/>
      <c r="E6" s="56"/>
      <c r="G6" s="94" t="s">
        <v>53</v>
      </c>
      <c r="H6" s="95">
        <v>60585289.720000006</v>
      </c>
      <c r="I6" s="97">
        <v>1</v>
      </c>
      <c r="J6" s="96">
        <v>28</v>
      </c>
    </row>
    <row r="7" spans="1:11" s="44" customFormat="1" ht="16" customHeight="1" x14ac:dyDescent="0.35">
      <c r="B7" s="55"/>
      <c r="C7" s="57"/>
      <c r="D7" s="56"/>
      <c r="E7" s="56"/>
      <c r="G7" s="94" t="s">
        <v>75</v>
      </c>
      <c r="H7" s="95">
        <v>14769775.949999999</v>
      </c>
      <c r="I7" s="97" t="s">
        <v>54</v>
      </c>
      <c r="J7" s="96">
        <v>90</v>
      </c>
    </row>
    <row r="8" spans="1:11" s="44" customFormat="1" ht="16" customHeight="1" x14ac:dyDescent="0.35">
      <c r="B8" s="55"/>
      <c r="C8" s="57"/>
      <c r="D8" s="56"/>
      <c r="E8" s="56"/>
      <c r="G8" s="98" t="s">
        <v>84</v>
      </c>
      <c r="H8" s="99">
        <v>741920.55</v>
      </c>
      <c r="I8" s="100" t="s">
        <v>54</v>
      </c>
      <c r="J8" s="100" t="s">
        <v>54</v>
      </c>
    </row>
    <row r="9" spans="1:11" s="44" customFormat="1" ht="16" customHeight="1" x14ac:dyDescent="0.35">
      <c r="B9" s="55"/>
      <c r="C9" s="57"/>
      <c r="D9" s="56"/>
      <c r="E9" s="56"/>
      <c r="F9" s="126"/>
      <c r="G9" s="67" t="s">
        <v>76</v>
      </c>
      <c r="H9" s="68">
        <v>74837343.750000015</v>
      </c>
      <c r="I9" s="69">
        <f>H9/H4</f>
        <v>0.96035462355171297</v>
      </c>
      <c r="J9" s="70" t="s">
        <v>54</v>
      </c>
    </row>
    <row r="10" spans="1:11" s="44" customFormat="1" ht="16" customHeight="1" x14ac:dyDescent="0.35">
      <c r="B10" s="55"/>
      <c r="C10" s="57"/>
      <c r="D10" s="56"/>
      <c r="E10" s="56"/>
      <c r="F10" s="126"/>
      <c r="G10" s="71" t="s">
        <v>55</v>
      </c>
      <c r="H10" s="72">
        <v>3089436.5400000066</v>
      </c>
      <c r="I10" s="73">
        <f>H10/H4</f>
        <v>3.9645376448287049E-2</v>
      </c>
      <c r="J10" s="74" t="s">
        <v>54</v>
      </c>
    </row>
    <row r="11" spans="1:11" s="44" customFormat="1" ht="16" customHeight="1" x14ac:dyDescent="0.35">
      <c r="A11" s="47"/>
      <c r="C11" s="47"/>
      <c r="F11" s="129"/>
    </row>
    <row r="12" spans="1:11" s="46" customFormat="1" ht="39" customHeight="1" x14ac:dyDescent="0.35">
      <c r="A12" s="77" t="s">
        <v>56</v>
      </c>
      <c r="B12" s="77" t="s">
        <v>57</v>
      </c>
      <c r="C12" s="77" t="s">
        <v>58</v>
      </c>
      <c r="D12" s="77" t="s">
        <v>59</v>
      </c>
      <c r="E12" s="78" t="s">
        <v>60</v>
      </c>
      <c r="F12" s="78" t="s">
        <v>61</v>
      </c>
      <c r="G12" s="78" t="s">
        <v>62</v>
      </c>
      <c r="H12" s="78" t="s">
        <v>77</v>
      </c>
      <c r="I12" s="77" t="s">
        <v>78</v>
      </c>
      <c r="J12" s="77" t="s">
        <v>79</v>
      </c>
    </row>
    <row r="13" spans="1:11" s="45" customFormat="1" ht="15" customHeight="1" x14ac:dyDescent="0.35">
      <c r="A13" s="79">
        <v>3034433000156</v>
      </c>
      <c r="B13" s="80" t="s">
        <v>164</v>
      </c>
      <c r="C13" s="80" t="s">
        <v>176</v>
      </c>
      <c r="D13" s="81">
        <v>237</v>
      </c>
      <c r="E13" s="81">
        <v>2372</v>
      </c>
      <c r="F13" s="81">
        <v>103713</v>
      </c>
      <c r="G13" s="87">
        <v>0</v>
      </c>
      <c r="H13" s="82">
        <v>741920.55</v>
      </c>
      <c r="I13" s="83">
        <v>741920.55</v>
      </c>
      <c r="J13" s="75">
        <f>I13-H13</f>
        <v>0</v>
      </c>
    </row>
    <row r="14" spans="1:11" s="45" customFormat="1" ht="15" customHeight="1" x14ac:dyDescent="0.35">
      <c r="A14" s="79">
        <v>61695227000193</v>
      </c>
      <c r="B14" s="80" t="s">
        <v>156</v>
      </c>
      <c r="C14" s="80" t="s">
        <v>64</v>
      </c>
      <c r="D14" s="81">
        <v>237</v>
      </c>
      <c r="E14" s="81">
        <v>895</v>
      </c>
      <c r="F14" s="81">
        <v>714305</v>
      </c>
      <c r="G14" s="87">
        <v>9.2251472257000006E-2</v>
      </c>
      <c r="H14" s="83">
        <f>7188860.23-0.02</f>
        <v>7188860.2100000009</v>
      </c>
      <c r="I14" s="83">
        <v>6903855.1399999997</v>
      </c>
      <c r="J14" s="75">
        <f t="shared" ref="J14:J57" si="0">I14-H14</f>
        <v>-285005.07000000123</v>
      </c>
    </row>
    <row r="15" spans="1:11" s="45" customFormat="1" ht="15" customHeight="1" x14ac:dyDescent="0.35">
      <c r="A15" s="79">
        <v>60444437000146</v>
      </c>
      <c r="B15" s="80" t="s">
        <v>161</v>
      </c>
      <c r="C15" s="80" t="s">
        <v>102</v>
      </c>
      <c r="D15" s="81">
        <v>237</v>
      </c>
      <c r="E15" s="81">
        <v>895</v>
      </c>
      <c r="F15" s="81">
        <v>1001892</v>
      </c>
      <c r="G15" s="87">
        <v>8.0575732587000001E-2</v>
      </c>
      <c r="H15" s="83">
        <v>6279007.4100000001</v>
      </c>
      <c r="I15" s="83">
        <v>6030073.7999999998</v>
      </c>
      <c r="J15" s="75">
        <f t="shared" si="0"/>
        <v>-248933.61000000034</v>
      </c>
    </row>
    <row r="16" spans="1:11" s="45" customFormat="1" ht="15" customHeight="1" x14ac:dyDescent="0.35">
      <c r="A16" s="79">
        <v>6981180000116</v>
      </c>
      <c r="B16" s="80" t="s">
        <v>133</v>
      </c>
      <c r="C16" s="80" t="s">
        <v>69</v>
      </c>
      <c r="D16" s="81">
        <v>237</v>
      </c>
      <c r="E16" s="81">
        <v>895</v>
      </c>
      <c r="F16" s="81">
        <v>767859</v>
      </c>
      <c r="G16" s="87">
        <v>7.4248665714999995E-2</v>
      </c>
      <c r="H16" s="83">
        <v>5785959.46</v>
      </c>
      <c r="I16" s="83">
        <v>5556572.9199999999</v>
      </c>
      <c r="J16" s="75">
        <f t="shared" si="0"/>
        <v>-229386.54000000004</v>
      </c>
    </row>
    <row r="17" spans="1:10" s="45" customFormat="1" ht="15" customHeight="1" x14ac:dyDescent="0.35">
      <c r="A17" s="79">
        <v>33050196000188</v>
      </c>
      <c r="B17" s="80" t="s">
        <v>152</v>
      </c>
      <c r="C17" s="80" t="s">
        <v>71</v>
      </c>
      <c r="D17" s="81">
        <v>237</v>
      </c>
      <c r="E17" s="81">
        <v>895</v>
      </c>
      <c r="F17" s="81">
        <v>714119</v>
      </c>
      <c r="G17" s="87">
        <v>6.6071690769999997E-2</v>
      </c>
      <c r="H17" s="83">
        <v>5148754.13</v>
      </c>
      <c r="I17" s="83">
        <v>4944629.83</v>
      </c>
      <c r="J17" s="75">
        <f t="shared" si="0"/>
        <v>-204124.29999999981</v>
      </c>
    </row>
    <row r="18" spans="1:10" s="45" customFormat="1" ht="15" customHeight="1" x14ac:dyDescent="0.35">
      <c r="A18" s="79">
        <v>4368898000106</v>
      </c>
      <c r="B18" s="80" t="s">
        <v>135</v>
      </c>
      <c r="C18" s="80" t="s">
        <v>67</v>
      </c>
      <c r="D18" s="81">
        <v>237</v>
      </c>
      <c r="E18" s="81">
        <v>895</v>
      </c>
      <c r="F18" s="81">
        <v>714178</v>
      </c>
      <c r="G18" s="87">
        <v>6.2874448961000001E-2</v>
      </c>
      <c r="H18" s="83">
        <v>4899603.37</v>
      </c>
      <c r="I18" s="83">
        <v>4705356.75</v>
      </c>
      <c r="J18" s="75">
        <f t="shared" si="0"/>
        <v>-194246.62000000011</v>
      </c>
    </row>
    <row r="19" spans="1:10" s="45" customFormat="1" ht="15" customHeight="1" x14ac:dyDescent="0.35">
      <c r="A19" s="79">
        <v>8336783000190</v>
      </c>
      <c r="B19" s="80" t="s">
        <v>134</v>
      </c>
      <c r="C19" s="80" t="s">
        <v>85</v>
      </c>
      <c r="D19" s="81">
        <v>237</v>
      </c>
      <c r="E19" s="81">
        <v>895</v>
      </c>
      <c r="F19" s="81">
        <v>804517</v>
      </c>
      <c r="G19" s="87">
        <v>5.2262226989000002E-2</v>
      </c>
      <c r="H19" s="83">
        <v>4072627.08</v>
      </c>
      <c r="I19" s="83">
        <v>3911166.25</v>
      </c>
      <c r="J19" s="75">
        <f t="shared" si="0"/>
        <v>-161460.83000000007</v>
      </c>
    </row>
    <row r="20" spans="1:10" s="45" customFormat="1" ht="15" customHeight="1" x14ac:dyDescent="0.35">
      <c r="A20" s="79">
        <v>15139629000194</v>
      </c>
      <c r="B20" s="80" t="s">
        <v>149</v>
      </c>
      <c r="C20" s="80" t="s">
        <v>86</v>
      </c>
      <c r="D20" s="81">
        <v>237</v>
      </c>
      <c r="E20" s="81">
        <v>895</v>
      </c>
      <c r="F20" s="81">
        <v>714534</v>
      </c>
      <c r="G20" s="87">
        <v>5.1278806401999999E-2</v>
      </c>
      <c r="H20" s="83">
        <v>3995992.28</v>
      </c>
      <c r="I20" s="83">
        <v>3837569.66</v>
      </c>
      <c r="J20" s="75">
        <f t="shared" si="0"/>
        <v>-158422.61999999965</v>
      </c>
    </row>
    <row r="21" spans="1:10" s="45" customFormat="1" ht="15" customHeight="1" x14ac:dyDescent="0.35">
      <c r="A21" s="79">
        <v>2016440000162</v>
      </c>
      <c r="B21" s="80" t="s">
        <v>95</v>
      </c>
      <c r="C21" s="80" t="s">
        <v>87</v>
      </c>
      <c r="D21" s="81">
        <v>237</v>
      </c>
      <c r="E21" s="81">
        <v>895</v>
      </c>
      <c r="F21" s="81">
        <v>714313</v>
      </c>
      <c r="G21" s="87">
        <v>4.2895084559999998E-2</v>
      </c>
      <c r="H21" s="83">
        <v>3342675.83</v>
      </c>
      <c r="I21" s="83">
        <v>3210154.19</v>
      </c>
      <c r="J21" s="75">
        <f t="shared" si="0"/>
        <v>-132521.64000000013</v>
      </c>
    </row>
    <row r="22" spans="1:10" s="45" customFormat="1" ht="15" customHeight="1" x14ac:dyDescent="0.35">
      <c r="A22" s="79">
        <v>10835932000108</v>
      </c>
      <c r="B22" s="80" t="s">
        <v>145</v>
      </c>
      <c r="C22" s="80" t="s">
        <v>104</v>
      </c>
      <c r="D22" s="81">
        <v>237</v>
      </c>
      <c r="E22" s="81">
        <v>895</v>
      </c>
      <c r="F22" s="81">
        <v>714216</v>
      </c>
      <c r="G22" s="87">
        <v>3.8839231502999998E-2</v>
      </c>
      <c r="H22" s="83">
        <v>3026616.26</v>
      </c>
      <c r="I22" s="83">
        <v>2906624.92</v>
      </c>
      <c r="J22" s="75">
        <f t="shared" si="0"/>
        <v>-119991.33999999985</v>
      </c>
    </row>
    <row r="23" spans="1:10" s="45" customFormat="1" ht="15" customHeight="1" x14ac:dyDescent="0.35">
      <c r="A23" s="79">
        <v>2328280000197</v>
      </c>
      <c r="B23" s="80" t="s">
        <v>117</v>
      </c>
      <c r="C23" s="80" t="s">
        <v>113</v>
      </c>
      <c r="D23" s="81">
        <v>237</v>
      </c>
      <c r="E23" s="81">
        <v>895</v>
      </c>
      <c r="F23" s="81">
        <v>715484</v>
      </c>
      <c r="G23" s="87">
        <v>3.6651843171000002E-2</v>
      </c>
      <c r="H23" s="83">
        <v>2856160.13</v>
      </c>
      <c r="I23" s="83">
        <v>2742926.59</v>
      </c>
      <c r="J23" s="75">
        <f t="shared" si="0"/>
        <v>-113233.54000000004</v>
      </c>
    </row>
    <row r="24" spans="1:10" s="45" customFormat="1" ht="15" customHeight="1" x14ac:dyDescent="0.35">
      <c r="A24" s="79">
        <v>7047251000170</v>
      </c>
      <c r="B24" s="80" t="s">
        <v>150</v>
      </c>
      <c r="C24" s="80" t="s">
        <v>105</v>
      </c>
      <c r="D24" s="81">
        <v>237</v>
      </c>
      <c r="E24" s="81">
        <v>895</v>
      </c>
      <c r="F24" s="81">
        <v>714097</v>
      </c>
      <c r="G24" s="87">
        <v>3.2948338176E-2</v>
      </c>
      <c r="H24" s="83">
        <v>2567557.91</v>
      </c>
      <c r="I24" s="83">
        <v>2465766.11</v>
      </c>
      <c r="J24" s="75">
        <f t="shared" si="0"/>
        <v>-101791.80000000028</v>
      </c>
    </row>
    <row r="25" spans="1:10" s="45" customFormat="1" ht="15" customHeight="1" x14ac:dyDescent="0.35">
      <c r="A25" s="79">
        <v>33050071000158</v>
      </c>
      <c r="B25" s="80" t="s">
        <v>140</v>
      </c>
      <c r="C25" s="80" t="s">
        <v>103</v>
      </c>
      <c r="D25" s="81">
        <v>237</v>
      </c>
      <c r="E25" s="81">
        <v>895</v>
      </c>
      <c r="F25" s="81">
        <v>797758</v>
      </c>
      <c r="G25" s="87">
        <v>3.1875781609000002E-2</v>
      </c>
      <c r="H25" s="83">
        <v>2483977.0299999998</v>
      </c>
      <c r="I25" s="83">
        <v>2385498.83</v>
      </c>
      <c r="J25" s="75">
        <f t="shared" si="0"/>
        <v>-98478.199999999721</v>
      </c>
    </row>
    <row r="26" spans="1:10" s="45" customFormat="1" ht="15" customHeight="1" x14ac:dyDescent="0.35">
      <c r="A26" s="79">
        <v>1543032000104</v>
      </c>
      <c r="B26" s="80" t="s">
        <v>144</v>
      </c>
      <c r="C26" s="80" t="s">
        <v>124</v>
      </c>
      <c r="D26" s="81">
        <v>237</v>
      </c>
      <c r="E26" s="81">
        <v>895</v>
      </c>
      <c r="F26" s="81">
        <v>714569</v>
      </c>
      <c r="G26" s="87">
        <v>3.1436236822000002E-2</v>
      </c>
      <c r="H26" s="83">
        <v>2449724.7200000002</v>
      </c>
      <c r="I26" s="83">
        <v>2352604.46</v>
      </c>
      <c r="J26" s="75">
        <f t="shared" si="0"/>
        <v>-97120.260000000242</v>
      </c>
    </row>
    <row r="27" spans="1:10" s="45" customFormat="1" ht="15" customHeight="1" x14ac:dyDescent="0.35">
      <c r="A27" s="79">
        <v>2302100000106</v>
      </c>
      <c r="B27" s="80" t="s">
        <v>136</v>
      </c>
      <c r="C27" s="80" t="s">
        <v>106</v>
      </c>
      <c r="D27" s="81">
        <v>237</v>
      </c>
      <c r="E27" s="81">
        <v>895</v>
      </c>
      <c r="F27" s="81">
        <v>714550</v>
      </c>
      <c r="G27" s="87">
        <v>2.7177005415999999E-2</v>
      </c>
      <c r="H27" s="83">
        <v>2117816.5299999998</v>
      </c>
      <c r="I27" s="83">
        <v>2033854.9</v>
      </c>
      <c r="J27" s="75">
        <f t="shared" si="0"/>
        <v>-83961.629999999888</v>
      </c>
    </row>
    <row r="28" spans="1:10" s="45" customFormat="1" ht="15" customHeight="1" x14ac:dyDescent="0.35">
      <c r="A28" s="79">
        <v>8467115000100</v>
      </c>
      <c r="B28" s="80" t="s">
        <v>143</v>
      </c>
      <c r="C28" s="80" t="s">
        <v>115</v>
      </c>
      <c r="D28" s="81">
        <v>237</v>
      </c>
      <c r="E28" s="81">
        <v>895</v>
      </c>
      <c r="F28" s="81">
        <v>808296</v>
      </c>
      <c r="G28" s="87">
        <v>2.4862719116E-2</v>
      </c>
      <c r="H28" s="83">
        <v>1937471.65</v>
      </c>
      <c r="I28" s="83">
        <v>1860659.86</v>
      </c>
      <c r="J28" s="75">
        <f t="shared" si="0"/>
        <v>-76811.789999999804</v>
      </c>
    </row>
    <row r="29" spans="1:10" s="45" customFormat="1" ht="15" customHeight="1" x14ac:dyDescent="0.35">
      <c r="A29" s="79">
        <v>4172213000151</v>
      </c>
      <c r="B29" s="80" t="s">
        <v>153</v>
      </c>
      <c r="C29" s="80" t="s">
        <v>125</v>
      </c>
      <c r="D29" s="81">
        <v>237</v>
      </c>
      <c r="E29" s="81">
        <v>895</v>
      </c>
      <c r="F29" s="81">
        <v>797677</v>
      </c>
      <c r="G29" s="87">
        <v>2.3243469360000001E-2</v>
      </c>
      <c r="H29" s="83">
        <v>1811288.73</v>
      </c>
      <c r="I29" s="83">
        <v>1739479.51</v>
      </c>
      <c r="J29" s="75">
        <f t="shared" si="0"/>
        <v>-71809.219999999972</v>
      </c>
    </row>
    <row r="30" spans="1:10" s="45" customFormat="1" ht="15" customHeight="1" x14ac:dyDescent="0.35">
      <c r="A30" s="79">
        <v>4895728000180</v>
      </c>
      <c r="B30" s="80" t="s">
        <v>169</v>
      </c>
      <c r="C30" s="80" t="s">
        <v>63</v>
      </c>
      <c r="D30" s="81">
        <v>237</v>
      </c>
      <c r="E30" s="81">
        <v>895</v>
      </c>
      <c r="F30" s="81">
        <v>715387</v>
      </c>
      <c r="G30" s="87">
        <v>2.2859537419000001E-2</v>
      </c>
      <c r="H30" s="83">
        <v>1781370.15</v>
      </c>
      <c r="I30" s="83">
        <v>1710747.06</v>
      </c>
      <c r="J30" s="75">
        <f t="shared" si="0"/>
        <v>-70623.089999999851</v>
      </c>
    </row>
    <row r="31" spans="1:10" s="45" customFormat="1" ht="15" customHeight="1" x14ac:dyDescent="0.35">
      <c r="A31" s="79">
        <v>28152650000171</v>
      </c>
      <c r="B31" s="80" t="s">
        <v>160</v>
      </c>
      <c r="C31" s="80" t="s">
        <v>107</v>
      </c>
      <c r="D31" s="81">
        <v>237</v>
      </c>
      <c r="E31" s="81">
        <v>895</v>
      </c>
      <c r="F31" s="81">
        <v>714011</v>
      </c>
      <c r="G31" s="87">
        <v>2.2203243910999999E-2</v>
      </c>
      <c r="H31" s="83">
        <v>1730227.31</v>
      </c>
      <c r="I31" s="83">
        <v>1661631.8</v>
      </c>
      <c r="J31" s="75">
        <f t="shared" si="0"/>
        <v>-68595.510000000009</v>
      </c>
    </row>
    <row r="32" spans="1:10" s="45" customFormat="1" ht="15" customHeight="1" x14ac:dyDescent="0.35">
      <c r="A32" s="79">
        <v>3467321000199</v>
      </c>
      <c r="B32" s="80" t="s">
        <v>99</v>
      </c>
      <c r="C32" s="80" t="s">
        <v>108</v>
      </c>
      <c r="D32" s="81">
        <v>237</v>
      </c>
      <c r="E32" s="81">
        <v>895</v>
      </c>
      <c r="F32" s="81">
        <v>797693</v>
      </c>
      <c r="G32" s="87">
        <v>2.1832783078E-2</v>
      </c>
      <c r="H32" s="83">
        <v>1701358.49</v>
      </c>
      <c r="I32" s="83">
        <v>1633907.49</v>
      </c>
      <c r="J32" s="75">
        <f t="shared" si="0"/>
        <v>-67451</v>
      </c>
    </row>
    <row r="33" spans="1:10" s="45" customFormat="1" ht="15" customHeight="1" x14ac:dyDescent="0.35">
      <c r="A33" s="79">
        <v>6272793000184</v>
      </c>
      <c r="B33" s="80" t="s">
        <v>146</v>
      </c>
      <c r="C33" s="80" t="s">
        <v>109</v>
      </c>
      <c r="D33" s="81">
        <v>237</v>
      </c>
      <c r="E33" s="81">
        <v>895</v>
      </c>
      <c r="F33" s="81">
        <v>715352</v>
      </c>
      <c r="G33" s="87">
        <v>1.9015886124E-2</v>
      </c>
      <c r="H33" s="83">
        <v>1481846.78</v>
      </c>
      <c r="I33" s="83">
        <v>1423098.41</v>
      </c>
      <c r="J33" s="75">
        <f t="shared" si="0"/>
        <v>-58748.370000000112</v>
      </c>
    </row>
    <row r="34" spans="1:10" s="45" customFormat="1" ht="15" customHeight="1" x14ac:dyDescent="0.35">
      <c r="A34" s="79">
        <v>7522669000192</v>
      </c>
      <c r="B34" s="80" t="s">
        <v>142</v>
      </c>
      <c r="C34" s="80" t="s">
        <v>94</v>
      </c>
      <c r="D34" s="81">
        <v>237</v>
      </c>
      <c r="E34" s="81">
        <v>895</v>
      </c>
      <c r="F34" s="81">
        <v>791156</v>
      </c>
      <c r="G34" s="87">
        <v>1.8408676256000001E-2</v>
      </c>
      <c r="H34" s="83">
        <v>1434528.87</v>
      </c>
      <c r="I34" s="83">
        <v>1377656.43</v>
      </c>
      <c r="J34" s="75">
        <f t="shared" si="0"/>
        <v>-56872.440000000177</v>
      </c>
    </row>
    <row r="35" spans="1:10" s="45" customFormat="1" ht="15" customHeight="1" x14ac:dyDescent="0.35">
      <c r="A35" s="79">
        <v>2341467000120</v>
      </c>
      <c r="B35" s="80" t="s">
        <v>128</v>
      </c>
      <c r="C35" s="80" t="s">
        <v>129</v>
      </c>
      <c r="D35" s="81">
        <v>237</v>
      </c>
      <c r="E35" s="81">
        <v>895</v>
      </c>
      <c r="F35" s="81">
        <v>1160729</v>
      </c>
      <c r="G35" s="87">
        <v>1.5975731775000002E-2</v>
      </c>
      <c r="H35" s="83">
        <v>1244937.3400000001</v>
      </c>
      <c r="I35" s="83">
        <v>1195581.33</v>
      </c>
      <c r="J35" s="75">
        <f t="shared" si="0"/>
        <v>-49356.010000000009</v>
      </c>
    </row>
    <row r="36" spans="1:10" s="45" customFormat="1" ht="15" customHeight="1" x14ac:dyDescent="0.35">
      <c r="A36" s="79">
        <v>8324196000181</v>
      </c>
      <c r="B36" s="80" t="s">
        <v>151</v>
      </c>
      <c r="C36" s="80" t="s">
        <v>88</v>
      </c>
      <c r="D36" s="81">
        <v>237</v>
      </c>
      <c r="E36" s="81">
        <v>895</v>
      </c>
      <c r="F36" s="81">
        <v>714232</v>
      </c>
      <c r="G36" s="87">
        <v>1.4781981441E-2</v>
      </c>
      <c r="H36" s="83">
        <v>1151912.22</v>
      </c>
      <c r="I36" s="83">
        <v>1106244.23</v>
      </c>
      <c r="J36" s="75">
        <f t="shared" si="0"/>
        <v>-45667.989999999991</v>
      </c>
    </row>
    <row r="37" spans="1:10" s="45" customFormat="1" ht="15" customHeight="1" x14ac:dyDescent="0.35">
      <c r="A37" s="79">
        <v>15413826000150</v>
      </c>
      <c r="B37" s="80" t="s">
        <v>138</v>
      </c>
      <c r="C37" s="80" t="s">
        <v>110</v>
      </c>
      <c r="D37" s="81">
        <v>237</v>
      </c>
      <c r="E37" s="81">
        <v>895</v>
      </c>
      <c r="F37" s="81">
        <v>714607</v>
      </c>
      <c r="G37" s="87">
        <v>1.3865179929E-2</v>
      </c>
      <c r="H37" s="83">
        <v>1080468.83</v>
      </c>
      <c r="I37" s="83">
        <v>1037633.24</v>
      </c>
      <c r="J37" s="75">
        <f t="shared" si="0"/>
        <v>-42835.590000000084</v>
      </c>
    </row>
    <row r="38" spans="1:10" s="45" customFormat="1" ht="15" customHeight="1" x14ac:dyDescent="0.35">
      <c r="A38" s="79">
        <v>9095183000140</v>
      </c>
      <c r="B38" s="80" t="s">
        <v>158</v>
      </c>
      <c r="C38" s="80" t="s">
        <v>126</v>
      </c>
      <c r="D38" s="81">
        <v>237</v>
      </c>
      <c r="E38" s="81">
        <v>895</v>
      </c>
      <c r="F38" s="81">
        <v>714453</v>
      </c>
      <c r="G38" s="87">
        <v>1.2228552578E-2</v>
      </c>
      <c r="H38" s="83">
        <v>952931.73</v>
      </c>
      <c r="I38" s="83">
        <v>915152.39</v>
      </c>
      <c r="J38" s="75">
        <f t="shared" si="0"/>
        <v>-37779.339999999967</v>
      </c>
    </row>
    <row r="39" spans="1:10" s="45" customFormat="1" ht="15" customHeight="1" x14ac:dyDescent="0.35">
      <c r="A39" s="79">
        <v>6840748000189</v>
      </c>
      <c r="B39" s="80" t="s">
        <v>147</v>
      </c>
      <c r="C39" s="80" t="s">
        <v>68</v>
      </c>
      <c r="D39" s="81">
        <v>237</v>
      </c>
      <c r="E39" s="81">
        <v>895</v>
      </c>
      <c r="F39" s="81">
        <v>797456</v>
      </c>
      <c r="G39" s="87">
        <v>1.2137593347E-2</v>
      </c>
      <c r="H39" s="83">
        <v>945843.57</v>
      </c>
      <c r="I39" s="83">
        <v>908345.25</v>
      </c>
      <c r="J39" s="75">
        <f t="shared" si="0"/>
        <v>-37498.319999999949</v>
      </c>
    </row>
    <row r="40" spans="1:10" s="45" customFormat="1" ht="15" customHeight="1" x14ac:dyDescent="0.35">
      <c r="A40" s="79">
        <v>12272084000100</v>
      </c>
      <c r="B40" s="80" t="s">
        <v>141</v>
      </c>
      <c r="C40" s="80" t="s">
        <v>65</v>
      </c>
      <c r="D40" s="81">
        <v>237</v>
      </c>
      <c r="E40" s="81">
        <v>895</v>
      </c>
      <c r="F40" s="81">
        <v>797421</v>
      </c>
      <c r="G40" s="87">
        <v>1.2011467002E-2</v>
      </c>
      <c r="H40" s="83">
        <v>936014.95</v>
      </c>
      <c r="I40" s="83">
        <v>898906.28</v>
      </c>
      <c r="J40" s="75">
        <f t="shared" si="0"/>
        <v>-37108.669999999925</v>
      </c>
    </row>
    <row r="41" spans="1:10" s="45" customFormat="1" ht="15" customHeight="1" x14ac:dyDescent="0.35">
      <c r="A41" s="79">
        <v>7282377000120</v>
      </c>
      <c r="B41" s="80" t="s">
        <v>100</v>
      </c>
      <c r="C41" s="80" t="s">
        <v>131</v>
      </c>
      <c r="D41" s="81">
        <v>237</v>
      </c>
      <c r="E41" s="81">
        <v>895</v>
      </c>
      <c r="F41" s="81">
        <v>783765</v>
      </c>
      <c r="G41" s="87">
        <v>9.5807981190000006E-3</v>
      </c>
      <c r="H41" s="83">
        <v>746600.75</v>
      </c>
      <c r="I41" s="83">
        <v>717001.48</v>
      </c>
      <c r="J41" s="75">
        <f t="shared" si="0"/>
        <v>-29599.270000000019</v>
      </c>
    </row>
    <row r="42" spans="1:10" s="45" customFormat="1" ht="15" customHeight="1" x14ac:dyDescent="0.35">
      <c r="A42" s="79">
        <v>13017462000163</v>
      </c>
      <c r="B42" s="80" t="s">
        <v>159</v>
      </c>
      <c r="C42" s="80" t="s">
        <v>89</v>
      </c>
      <c r="D42" s="81">
        <v>237</v>
      </c>
      <c r="E42" s="81">
        <v>895</v>
      </c>
      <c r="F42" s="81">
        <v>797219</v>
      </c>
      <c r="G42" s="87">
        <v>8.1442221489999994E-3</v>
      </c>
      <c r="H42" s="83">
        <v>634653.01</v>
      </c>
      <c r="I42" s="83">
        <v>609491.94999999995</v>
      </c>
      <c r="J42" s="75">
        <f t="shared" si="0"/>
        <v>-25161.060000000056</v>
      </c>
    </row>
    <row r="43" spans="1:10" s="45" customFormat="1" ht="15" customHeight="1" x14ac:dyDescent="0.35">
      <c r="A43" s="79">
        <v>5914650000166</v>
      </c>
      <c r="B43" s="80" t="s">
        <v>148</v>
      </c>
      <c r="C43" s="80" t="s">
        <v>132</v>
      </c>
      <c r="D43" s="81">
        <v>237</v>
      </c>
      <c r="E43" s="81">
        <v>895</v>
      </c>
      <c r="F43" s="81">
        <v>978914</v>
      </c>
      <c r="G43" s="87">
        <v>7.5834207160000002E-3</v>
      </c>
      <c r="H43" s="83">
        <v>590951.56000000006</v>
      </c>
      <c r="I43" s="83">
        <v>567523.06000000006</v>
      </c>
      <c r="J43" s="75">
        <f t="shared" si="0"/>
        <v>-23428.5</v>
      </c>
    </row>
    <row r="44" spans="1:10" s="45" customFormat="1" ht="15" customHeight="1" x14ac:dyDescent="0.35">
      <c r="A44" s="79">
        <v>53859112000169</v>
      </c>
      <c r="B44" s="80" t="s">
        <v>116</v>
      </c>
      <c r="C44" s="80" t="s">
        <v>112</v>
      </c>
      <c r="D44" s="81">
        <v>237</v>
      </c>
      <c r="E44" s="81">
        <v>895</v>
      </c>
      <c r="F44" s="81">
        <v>714577</v>
      </c>
      <c r="G44" s="87">
        <v>5.0970472349999999E-3</v>
      </c>
      <c r="H44" s="83">
        <v>397196.48</v>
      </c>
      <c r="I44" s="83">
        <v>381449.48</v>
      </c>
      <c r="J44" s="75">
        <f t="shared" si="0"/>
        <v>-15747</v>
      </c>
    </row>
    <row r="45" spans="1:10" s="45" customFormat="1" ht="15" customHeight="1" x14ac:dyDescent="0.35">
      <c r="A45" s="79">
        <v>25086034000171</v>
      </c>
      <c r="B45" s="80" t="s">
        <v>101</v>
      </c>
      <c r="C45" s="80" t="s">
        <v>111</v>
      </c>
      <c r="D45" s="81">
        <v>237</v>
      </c>
      <c r="E45" s="81">
        <v>895</v>
      </c>
      <c r="F45" s="81">
        <v>715468</v>
      </c>
      <c r="G45" s="87">
        <v>5.0185205719999997E-3</v>
      </c>
      <c r="H45" s="83">
        <v>391077.15</v>
      </c>
      <c r="I45" s="83">
        <v>375572.75</v>
      </c>
      <c r="J45" s="75">
        <f t="shared" si="0"/>
        <v>-15504.400000000023</v>
      </c>
    </row>
    <row r="46" spans="1:10" s="45" customFormat="1" ht="15" customHeight="1" x14ac:dyDescent="0.35">
      <c r="A46" s="79">
        <v>19527639000158</v>
      </c>
      <c r="B46" s="80" t="s">
        <v>96</v>
      </c>
      <c r="C46" s="80" t="s">
        <v>90</v>
      </c>
      <c r="D46" s="81">
        <v>237</v>
      </c>
      <c r="E46" s="81">
        <v>895</v>
      </c>
      <c r="F46" s="81">
        <v>714429</v>
      </c>
      <c r="G46" s="87">
        <v>3.3817528330000002E-3</v>
      </c>
      <c r="H46" s="83">
        <v>263529.11</v>
      </c>
      <c r="I46" s="83">
        <v>253081.4</v>
      </c>
      <c r="J46" s="75">
        <f t="shared" si="0"/>
        <v>-10447.709999999992</v>
      </c>
    </row>
    <row r="47" spans="1:10" s="45" customFormat="1" ht="15" customHeight="1" x14ac:dyDescent="0.35">
      <c r="A47" s="79">
        <v>27485069000109</v>
      </c>
      <c r="B47" s="80" t="s">
        <v>163</v>
      </c>
      <c r="C47" s="80" t="s">
        <v>91</v>
      </c>
      <c r="D47" s="81">
        <v>237</v>
      </c>
      <c r="E47" s="81">
        <v>895</v>
      </c>
      <c r="F47" s="81">
        <v>1169033</v>
      </c>
      <c r="G47" s="87">
        <v>1.583385449E-3</v>
      </c>
      <c r="H47" s="83">
        <v>123388.13</v>
      </c>
      <c r="I47" s="83">
        <v>118496.36</v>
      </c>
      <c r="J47" s="75">
        <f t="shared" si="0"/>
        <v>-4891.7700000000041</v>
      </c>
    </row>
    <row r="48" spans="1:10" s="45" customFormat="1" ht="15" customHeight="1" x14ac:dyDescent="0.35">
      <c r="A48" s="79">
        <v>8826596000195</v>
      </c>
      <c r="B48" s="80" t="s">
        <v>157</v>
      </c>
      <c r="C48" s="80" t="s">
        <v>114</v>
      </c>
      <c r="D48" s="81">
        <v>237</v>
      </c>
      <c r="E48" s="81">
        <v>895</v>
      </c>
      <c r="F48" s="81">
        <v>714437</v>
      </c>
      <c r="G48" s="87">
        <v>1.573224501E-3</v>
      </c>
      <c r="H48" s="83">
        <v>122596.32</v>
      </c>
      <c r="I48" s="83">
        <v>117735.94</v>
      </c>
      <c r="J48" s="75">
        <f t="shared" si="0"/>
        <v>-4860.3800000000047</v>
      </c>
    </row>
    <row r="49" spans="1:10" s="45" customFormat="1" ht="15" customHeight="1" x14ac:dyDescent="0.35">
      <c r="A49" s="79">
        <v>23664303000104</v>
      </c>
      <c r="B49" s="80" t="s">
        <v>154</v>
      </c>
      <c r="C49" s="80" t="s">
        <v>127</v>
      </c>
      <c r="D49" s="81">
        <v>237</v>
      </c>
      <c r="E49" s="81">
        <v>895</v>
      </c>
      <c r="F49" s="81">
        <v>724386</v>
      </c>
      <c r="G49" s="87">
        <v>8.6630629099999999E-4</v>
      </c>
      <c r="H49" s="83">
        <v>67508.460000000006</v>
      </c>
      <c r="I49" s="83">
        <v>64832.06</v>
      </c>
      <c r="J49" s="75">
        <f t="shared" si="0"/>
        <v>-2676.4000000000087</v>
      </c>
    </row>
    <row r="50" spans="1:10" s="45" customFormat="1" ht="15" customHeight="1" x14ac:dyDescent="0.35">
      <c r="A50" s="79">
        <v>75805895000130</v>
      </c>
      <c r="B50" s="80" t="s">
        <v>139</v>
      </c>
      <c r="C50" s="80" t="s">
        <v>118</v>
      </c>
      <c r="D50" s="81">
        <v>237</v>
      </c>
      <c r="E50" s="81">
        <v>895</v>
      </c>
      <c r="F50" s="81">
        <v>1360000</v>
      </c>
      <c r="G50" s="87">
        <v>5.0322956800000001E-4</v>
      </c>
      <c r="H50" s="83">
        <v>39215.06</v>
      </c>
      <c r="I50" s="83">
        <v>37660.36</v>
      </c>
      <c r="J50" s="75">
        <f t="shared" si="0"/>
        <v>-1554.6999999999971</v>
      </c>
    </row>
    <row r="51" spans="1:10" s="45" customFormat="1" ht="15" customHeight="1" x14ac:dyDescent="0.35">
      <c r="A51" s="79">
        <v>83855973000130</v>
      </c>
      <c r="B51" s="80" t="s">
        <v>172</v>
      </c>
      <c r="C51" s="80" t="s">
        <v>173</v>
      </c>
      <c r="D51" s="81">
        <v>237</v>
      </c>
      <c r="E51" s="81">
        <v>895</v>
      </c>
      <c r="F51" s="81">
        <v>742147</v>
      </c>
      <c r="G51" s="87">
        <v>4.2877647300000002E-4</v>
      </c>
      <c r="H51" s="83">
        <v>33413.17</v>
      </c>
      <c r="I51" s="83">
        <v>32088.49</v>
      </c>
      <c r="J51" s="75">
        <f t="shared" si="0"/>
        <v>-1324.6799999999967</v>
      </c>
    </row>
    <row r="52" spans="1:10" s="45" customFormat="1" ht="15" customHeight="1" x14ac:dyDescent="0.35">
      <c r="A52" s="79">
        <v>95289500000100</v>
      </c>
      <c r="B52" s="80" t="s">
        <v>119</v>
      </c>
      <c r="C52" s="80" t="s">
        <v>121</v>
      </c>
      <c r="D52" s="81">
        <v>237</v>
      </c>
      <c r="E52" s="81">
        <v>895</v>
      </c>
      <c r="F52" s="81">
        <v>1173057</v>
      </c>
      <c r="G52" s="87">
        <v>3.4865575E-4</v>
      </c>
      <c r="H52" s="83">
        <v>27169.62</v>
      </c>
      <c r="I52" s="83">
        <v>26092.47</v>
      </c>
      <c r="J52" s="75">
        <f t="shared" si="0"/>
        <v>-1077.1499999999978</v>
      </c>
    </row>
    <row r="53" spans="1:10" s="45" customFormat="1" ht="15" customHeight="1" x14ac:dyDescent="0.35">
      <c r="A53" s="79">
        <v>1377555000110</v>
      </c>
      <c r="B53" s="80" t="s">
        <v>162</v>
      </c>
      <c r="C53" s="80" t="s">
        <v>123</v>
      </c>
      <c r="D53" s="81">
        <v>237</v>
      </c>
      <c r="E53" s="81">
        <v>895</v>
      </c>
      <c r="F53" s="81">
        <v>1171950</v>
      </c>
      <c r="G53" s="87">
        <v>3.3023166000000002E-4</v>
      </c>
      <c r="H53" s="83">
        <v>25733.89</v>
      </c>
      <c r="I53" s="83">
        <v>24713.66</v>
      </c>
      <c r="J53" s="75">
        <f t="shared" si="0"/>
        <v>-1020.2299999999996</v>
      </c>
    </row>
    <row r="54" spans="1:10" s="45" customFormat="1" ht="15" customHeight="1" x14ac:dyDescent="0.35">
      <c r="A54" s="79">
        <v>97839922000129</v>
      </c>
      <c r="B54" s="80" t="s">
        <v>178</v>
      </c>
      <c r="C54" s="80" t="s">
        <v>177</v>
      </c>
      <c r="D54" s="81">
        <v>237</v>
      </c>
      <c r="E54" s="81">
        <v>895</v>
      </c>
      <c r="F54" s="81">
        <v>1385097</v>
      </c>
      <c r="G54" s="87">
        <v>2.9241757299999999E-4</v>
      </c>
      <c r="H54" s="83">
        <v>22787.16</v>
      </c>
      <c r="I54" s="83">
        <v>21883.75</v>
      </c>
      <c r="J54" s="75">
        <f t="shared" si="0"/>
        <v>-903.40999999999985</v>
      </c>
    </row>
    <row r="55" spans="1:10" s="45" customFormat="1" ht="15" customHeight="1" x14ac:dyDescent="0.35">
      <c r="A55" s="79">
        <v>89889604000144</v>
      </c>
      <c r="B55" s="80" t="s">
        <v>97</v>
      </c>
      <c r="C55" s="80" t="s">
        <v>92</v>
      </c>
      <c r="D55" s="81">
        <v>237</v>
      </c>
      <c r="E55" s="81">
        <v>895</v>
      </c>
      <c r="F55" s="81">
        <v>1327577</v>
      </c>
      <c r="G55" s="87">
        <v>2.2260280699999999E-4</v>
      </c>
      <c r="H55" s="83">
        <v>17346.72</v>
      </c>
      <c r="I55" s="83">
        <v>16659</v>
      </c>
      <c r="J55" s="75">
        <f t="shared" si="0"/>
        <v>-687.72000000000116</v>
      </c>
    </row>
    <row r="56" spans="1:10" s="45" customFormat="1" ht="15" customHeight="1" x14ac:dyDescent="0.35">
      <c r="A56" s="79">
        <v>97578090000134</v>
      </c>
      <c r="B56" s="80" t="s">
        <v>98</v>
      </c>
      <c r="C56" s="80" t="s">
        <v>93</v>
      </c>
      <c r="D56" s="81">
        <v>237</v>
      </c>
      <c r="E56" s="81">
        <v>895</v>
      </c>
      <c r="F56" s="81">
        <v>1339591</v>
      </c>
      <c r="G56" s="87">
        <v>1.50636148E-4</v>
      </c>
      <c r="H56" s="83">
        <v>11738.59</v>
      </c>
      <c r="I56" s="83">
        <v>11273.21</v>
      </c>
      <c r="J56" s="75">
        <f t="shared" si="0"/>
        <v>-465.38000000000102</v>
      </c>
    </row>
    <row r="57" spans="1:10" s="45" customFormat="1" ht="15" customHeight="1" x14ac:dyDescent="0.35">
      <c r="A57" s="79">
        <v>79850574000109</v>
      </c>
      <c r="B57" s="80" t="s">
        <v>80</v>
      </c>
      <c r="C57" s="80" t="s">
        <v>81</v>
      </c>
      <c r="D57" s="81">
        <v>237</v>
      </c>
      <c r="E57" s="81">
        <v>895</v>
      </c>
      <c r="F57" s="81">
        <v>1336150</v>
      </c>
      <c r="G57" s="87">
        <v>8.1385884999999995E-5</v>
      </c>
      <c r="H57" s="83">
        <v>6342.14</v>
      </c>
      <c r="I57" s="83">
        <v>6090.7</v>
      </c>
      <c r="J57" s="75">
        <f t="shared" si="0"/>
        <v>-251.44000000000051</v>
      </c>
    </row>
    <row r="58" spans="1:10" s="58" customFormat="1" ht="17.25" customHeight="1" x14ac:dyDescent="0.35">
      <c r="A58" s="84"/>
      <c r="B58" s="84"/>
      <c r="C58" s="84"/>
      <c r="D58" s="76"/>
      <c r="E58" s="76"/>
      <c r="F58" s="76"/>
      <c r="G58" s="76">
        <f>SUM(G13:G57)</f>
        <v>1.0000000000030003</v>
      </c>
      <c r="H58" s="85">
        <f>SUM(H13:H57)</f>
        <v>78668700.840000018</v>
      </c>
      <c r="I58" s="85">
        <f>SUM(I13:I57)</f>
        <v>75579264.299999997</v>
      </c>
      <c r="J58" s="86">
        <f>SUM(J13:J57)</f>
        <v>-3089436.5400000005</v>
      </c>
    </row>
  </sheetData>
  <mergeCells count="1">
    <mergeCell ref="A1:K1"/>
  </mergeCells>
  <printOptions horizontalCentered="1"/>
  <pageMargins left="0.23622047244094491" right="0.23622047244094491" top="0.59055118110236227" bottom="0.78740157480314965" header="0.31496062992125984" footer="0.31496062992125984"/>
  <pageSetup paperSize="9" firstPageNumber="2" fitToHeight="0" orientation="portrait" useFirstPageNumber="1" r:id="rId1"/>
  <headerFooter differentFirst="1">
    <oddFooter>&amp;LCCEE Confidencial&amp;C&amp;D&amp;RPágina &amp;P</oddFooter>
    <firstFooter>&amp;LCCEE Confidencial&amp;R&amp;[Pagina]</first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5">
    <pageSetUpPr fitToPage="1"/>
  </sheetPr>
  <dimension ref="A1:L65"/>
  <sheetViews>
    <sheetView showGridLines="0" zoomScale="90" zoomScaleNormal="90" workbookViewId="0">
      <selection activeCell="A2" sqref="A2"/>
    </sheetView>
  </sheetViews>
  <sheetFormatPr defaultColWidth="9.1796875" defaultRowHeight="13" x14ac:dyDescent="0.3"/>
  <cols>
    <col min="1" max="1" width="18.1796875" style="48" customWidth="1"/>
    <col min="2" max="2" width="60.54296875" style="48" bestFit="1" customWidth="1"/>
    <col min="3" max="3" width="16.1796875" style="48" bestFit="1" customWidth="1"/>
    <col min="4" max="4" width="8.26953125" style="42" customWidth="1"/>
    <col min="5" max="5" width="11.26953125" style="42" customWidth="1"/>
    <col min="6" max="6" width="10.453125" style="42" bestFit="1" customWidth="1"/>
    <col min="7" max="7" width="17.7265625" style="48" bestFit="1" customWidth="1"/>
    <col min="8" max="8" width="15.26953125" style="48" customWidth="1"/>
    <col min="9" max="9" width="19.81640625" style="48" bestFit="1" customWidth="1"/>
    <col min="10" max="10" width="24.26953125" style="48" bestFit="1" customWidth="1"/>
    <col min="11" max="12" width="16.1796875" style="48" bestFit="1" customWidth="1"/>
    <col min="13" max="14" width="9.1796875" style="48" customWidth="1"/>
    <col min="15" max="16384" width="9.1796875" style="48"/>
  </cols>
  <sheetData>
    <row r="1" spans="1:11" customFormat="1" ht="27.75" customHeight="1" x14ac:dyDescent="0.35">
      <c r="A1" s="206" t="s">
        <v>184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</row>
    <row r="2" spans="1:11" customFormat="1" ht="9" customHeight="1" x14ac:dyDescent="0.35">
      <c r="B2" s="40"/>
      <c r="D2" s="41"/>
      <c r="E2" s="41"/>
      <c r="F2" s="42"/>
      <c r="G2" s="41"/>
      <c r="H2" s="40" t="s">
        <v>72</v>
      </c>
      <c r="I2" s="40"/>
      <c r="J2" s="43"/>
    </row>
    <row r="3" spans="1:11" s="44" customFormat="1" ht="16" customHeight="1" x14ac:dyDescent="0.35">
      <c r="D3" s="56"/>
      <c r="E3" s="56"/>
      <c r="F3" s="45"/>
      <c r="G3" s="61"/>
      <c r="H3" s="62" t="s">
        <v>50</v>
      </c>
      <c r="I3" s="62" t="s">
        <v>51</v>
      </c>
      <c r="J3" s="62" t="s">
        <v>52</v>
      </c>
    </row>
    <row r="4" spans="1:11" s="44" customFormat="1" ht="16" customHeight="1" x14ac:dyDescent="0.35">
      <c r="B4" s="56"/>
      <c r="C4" s="56"/>
      <c r="D4" s="56"/>
      <c r="E4" s="56"/>
      <c r="F4" s="46"/>
      <c r="G4" s="63" t="s">
        <v>73</v>
      </c>
      <c r="H4" s="64">
        <f>SUM(H12:H54)</f>
        <v>81555273.669999987</v>
      </c>
      <c r="I4" s="65">
        <v>1</v>
      </c>
      <c r="J4" s="66">
        <v>43</v>
      </c>
    </row>
    <row r="5" spans="1:11" s="44" customFormat="1" ht="16" customHeight="1" x14ac:dyDescent="0.35">
      <c r="B5" s="50"/>
      <c r="C5" s="56"/>
      <c r="E5" s="37"/>
      <c r="F5" s="46"/>
      <c r="G5" s="94" t="s">
        <v>74</v>
      </c>
      <c r="H5" s="95">
        <v>3246076.37</v>
      </c>
      <c r="I5" s="96" t="s">
        <v>54</v>
      </c>
      <c r="J5" s="96" t="s">
        <v>54</v>
      </c>
    </row>
    <row r="6" spans="1:11" s="44" customFormat="1" ht="16" customHeight="1" x14ac:dyDescent="0.35">
      <c r="B6" s="55"/>
      <c r="C6" s="56"/>
      <c r="D6" s="56"/>
      <c r="E6" s="56"/>
      <c r="G6" s="94" t="s">
        <v>53</v>
      </c>
      <c r="H6" s="95">
        <v>67076570.80999998</v>
      </c>
      <c r="I6" s="97" t="s">
        <v>54</v>
      </c>
      <c r="J6" s="96">
        <v>99</v>
      </c>
    </row>
    <row r="7" spans="1:11" s="44" customFormat="1" ht="16" customHeight="1" x14ac:dyDescent="0.35">
      <c r="B7" s="55"/>
      <c r="C7" s="57"/>
      <c r="D7" s="56"/>
      <c r="E7" s="56"/>
      <c r="G7" s="94" t="s">
        <v>75</v>
      </c>
      <c r="H7" s="95">
        <v>10994990.18</v>
      </c>
      <c r="I7" s="97" t="s">
        <v>54</v>
      </c>
      <c r="J7" s="96">
        <v>59</v>
      </c>
    </row>
    <row r="8" spans="1:11" s="44" customFormat="1" ht="16" customHeight="1" x14ac:dyDescent="0.35">
      <c r="B8" s="55"/>
      <c r="C8" s="57"/>
      <c r="D8" s="56"/>
      <c r="E8" s="56"/>
      <c r="G8" s="67" t="s">
        <v>76</v>
      </c>
      <c r="H8" s="68">
        <f>SUM(I12:I54)</f>
        <v>81317637.329999998</v>
      </c>
      <c r="I8" s="69">
        <f>H8/H4</f>
        <v>0.99708619284435795</v>
      </c>
      <c r="J8" s="70" t="s">
        <v>54</v>
      </c>
    </row>
    <row r="9" spans="1:11" s="44" customFormat="1" ht="16" customHeight="1" x14ac:dyDescent="0.35">
      <c r="B9" s="55"/>
      <c r="C9" s="57"/>
      <c r="D9" s="56"/>
      <c r="E9" s="56"/>
      <c r="G9" s="71" t="s">
        <v>55</v>
      </c>
      <c r="H9" s="130">
        <f>IF(H4-H8&lt;0,0,H4-H8)</f>
        <v>237636.33999998868</v>
      </c>
      <c r="I9" s="73">
        <f>H9/H4</f>
        <v>2.9138071556420136E-3</v>
      </c>
      <c r="J9" s="74" t="s">
        <v>54</v>
      </c>
    </row>
    <row r="10" spans="1:11" s="44" customFormat="1" ht="16" customHeight="1" x14ac:dyDescent="0.35">
      <c r="A10" s="47"/>
      <c r="C10" s="47"/>
      <c r="F10" s="46"/>
    </row>
    <row r="11" spans="1:11" s="46" customFormat="1" ht="39" customHeight="1" x14ac:dyDescent="0.35">
      <c r="A11" s="77" t="s">
        <v>56</v>
      </c>
      <c r="B11" s="77" t="s">
        <v>57</v>
      </c>
      <c r="C11" s="77" t="s">
        <v>58</v>
      </c>
      <c r="D11" s="77" t="s">
        <v>59</v>
      </c>
      <c r="E11" s="78" t="s">
        <v>60</v>
      </c>
      <c r="F11" s="78" t="s">
        <v>61</v>
      </c>
      <c r="G11" s="78" t="s">
        <v>62</v>
      </c>
      <c r="H11" s="78" t="s">
        <v>77</v>
      </c>
      <c r="I11" s="77" t="s">
        <v>78</v>
      </c>
      <c r="J11" s="77" t="s">
        <v>79</v>
      </c>
    </row>
    <row r="12" spans="1:11" s="45" customFormat="1" ht="15" customHeight="1" x14ac:dyDescent="0.35">
      <c r="A12" s="79">
        <v>61695227000193</v>
      </c>
      <c r="B12" s="80" t="s">
        <v>156</v>
      </c>
      <c r="C12" s="80" t="s">
        <v>64</v>
      </c>
      <c r="D12" s="81">
        <v>237</v>
      </c>
      <c r="E12" s="81">
        <v>895</v>
      </c>
      <c r="F12" s="81">
        <v>714305</v>
      </c>
      <c r="G12" s="87">
        <v>9.7359675133999998E-2</v>
      </c>
      <c r="H12" s="82">
        <v>7940194.9500000002</v>
      </c>
      <c r="I12" s="82">
        <v>7917058.7599999998</v>
      </c>
      <c r="J12" s="75">
        <f t="shared" ref="J12:J53" si="0">I12-H12</f>
        <v>-23136.19000000041</v>
      </c>
      <c r="K12" s="54"/>
    </row>
    <row r="13" spans="1:11" s="45" customFormat="1" ht="15" customHeight="1" x14ac:dyDescent="0.35">
      <c r="A13" s="79">
        <v>6981180000116</v>
      </c>
      <c r="B13" s="80" t="s">
        <v>133</v>
      </c>
      <c r="C13" s="80" t="s">
        <v>69</v>
      </c>
      <c r="D13" s="81">
        <v>237</v>
      </c>
      <c r="E13" s="81">
        <v>895</v>
      </c>
      <c r="F13" s="81">
        <v>767859</v>
      </c>
      <c r="G13" s="87">
        <v>7.9720033511000002E-2</v>
      </c>
      <c r="H13" s="82">
        <v>6501589.1500000004</v>
      </c>
      <c r="I13" s="83">
        <v>6482644.7800000003</v>
      </c>
      <c r="J13" s="75">
        <f t="shared" si="0"/>
        <v>-18944.370000000112</v>
      </c>
      <c r="K13" s="54"/>
    </row>
    <row r="14" spans="1:11" s="45" customFormat="1" ht="15" customHeight="1" x14ac:dyDescent="0.35">
      <c r="A14" s="79">
        <v>33050196000188</v>
      </c>
      <c r="B14" s="80" t="s">
        <v>152</v>
      </c>
      <c r="C14" s="80" t="s">
        <v>71</v>
      </c>
      <c r="D14" s="81">
        <v>237</v>
      </c>
      <c r="E14" s="81">
        <v>895</v>
      </c>
      <c r="F14" s="81">
        <v>714119</v>
      </c>
      <c r="G14" s="87">
        <v>7.0184643032999997E-2</v>
      </c>
      <c r="H14" s="82">
        <v>5723927.7699999996</v>
      </c>
      <c r="I14" s="83">
        <v>5707249.3499999996</v>
      </c>
      <c r="J14" s="75">
        <f t="shared" si="0"/>
        <v>-16678.419999999925</v>
      </c>
      <c r="K14" s="54"/>
    </row>
    <row r="15" spans="1:11" s="45" customFormat="1" ht="15" customHeight="1" x14ac:dyDescent="0.35">
      <c r="A15" s="79">
        <v>60444437000146</v>
      </c>
      <c r="B15" s="80" t="s">
        <v>161</v>
      </c>
      <c r="C15" s="80" t="s">
        <v>102</v>
      </c>
      <c r="D15" s="81">
        <v>237</v>
      </c>
      <c r="E15" s="81">
        <v>895</v>
      </c>
      <c r="F15" s="81">
        <v>1001892</v>
      </c>
      <c r="G15" s="87">
        <v>6.7127147929E-2</v>
      </c>
      <c r="H15" s="82">
        <v>5474572.9199999999</v>
      </c>
      <c r="I15" s="83">
        <v>5458621.0700000003</v>
      </c>
      <c r="J15" s="75">
        <f t="shared" si="0"/>
        <v>-15951.849999999627</v>
      </c>
      <c r="K15" s="54"/>
    </row>
    <row r="16" spans="1:11" s="45" customFormat="1" ht="15" customHeight="1" x14ac:dyDescent="0.35">
      <c r="A16" s="79">
        <v>4368898000106</v>
      </c>
      <c r="B16" s="80" t="s">
        <v>135</v>
      </c>
      <c r="C16" s="80" t="s">
        <v>67</v>
      </c>
      <c r="D16" s="81">
        <v>237</v>
      </c>
      <c r="E16" s="81">
        <v>895</v>
      </c>
      <c r="F16" s="81">
        <v>714178</v>
      </c>
      <c r="G16" s="87">
        <v>6.5529380008000002E-2</v>
      </c>
      <c r="H16" s="82">
        <v>5344266.5199999996</v>
      </c>
      <c r="I16" s="83">
        <v>5328694.3600000003</v>
      </c>
      <c r="J16" s="75">
        <f t="shared" si="0"/>
        <v>-15572.159999999218</v>
      </c>
      <c r="K16" s="54"/>
    </row>
    <row r="17" spans="1:11" s="45" customFormat="1" ht="15" customHeight="1" x14ac:dyDescent="0.35">
      <c r="A17" s="79">
        <v>8336783000190</v>
      </c>
      <c r="B17" s="80" t="s">
        <v>134</v>
      </c>
      <c r="C17" s="80" t="s">
        <v>85</v>
      </c>
      <c r="D17" s="81">
        <v>237</v>
      </c>
      <c r="E17" s="81">
        <v>895</v>
      </c>
      <c r="F17" s="81">
        <v>804517</v>
      </c>
      <c r="G17" s="87">
        <v>5.5514309453000003E-2</v>
      </c>
      <c r="H17" s="82">
        <v>4527484.7</v>
      </c>
      <c r="I17" s="83">
        <v>4514292.4800000004</v>
      </c>
      <c r="J17" s="75">
        <f t="shared" si="0"/>
        <v>-13192.219999999739</v>
      </c>
      <c r="K17" s="54"/>
    </row>
    <row r="18" spans="1:11" s="45" customFormat="1" ht="15" customHeight="1" x14ac:dyDescent="0.35">
      <c r="A18" s="79">
        <v>15139629000194</v>
      </c>
      <c r="B18" s="80" t="s">
        <v>149</v>
      </c>
      <c r="C18" s="80" t="s">
        <v>86</v>
      </c>
      <c r="D18" s="81">
        <v>237</v>
      </c>
      <c r="E18" s="81">
        <v>895</v>
      </c>
      <c r="F18" s="81">
        <v>714534</v>
      </c>
      <c r="G18" s="87">
        <v>5.2609254275000003E-2</v>
      </c>
      <c r="H18" s="82">
        <v>4290562.13</v>
      </c>
      <c r="I18" s="83">
        <v>4278060.26</v>
      </c>
      <c r="J18" s="75">
        <f t="shared" si="0"/>
        <v>-12501.870000000112</v>
      </c>
      <c r="K18" s="54"/>
    </row>
    <row r="19" spans="1:11" s="45" customFormat="1" ht="15" customHeight="1" x14ac:dyDescent="0.35">
      <c r="A19" s="79">
        <v>2016440000162</v>
      </c>
      <c r="B19" s="80" t="s">
        <v>95</v>
      </c>
      <c r="C19" s="80" t="s">
        <v>87</v>
      </c>
      <c r="D19" s="81">
        <v>237</v>
      </c>
      <c r="E19" s="81">
        <v>895</v>
      </c>
      <c r="F19" s="81">
        <v>714313</v>
      </c>
      <c r="G19" s="87">
        <v>4.3456422626000003E-2</v>
      </c>
      <c r="H19" s="82">
        <v>3544100.44</v>
      </c>
      <c r="I19" s="83">
        <v>3533773.62</v>
      </c>
      <c r="J19" s="75">
        <f t="shared" si="0"/>
        <v>-10326.819999999832</v>
      </c>
      <c r="K19" s="54"/>
    </row>
    <row r="20" spans="1:11" s="45" customFormat="1" ht="15" customHeight="1" x14ac:dyDescent="0.35">
      <c r="A20" s="79">
        <v>10835932000108</v>
      </c>
      <c r="B20" s="80" t="s">
        <v>145</v>
      </c>
      <c r="C20" s="80" t="s">
        <v>104</v>
      </c>
      <c r="D20" s="81">
        <v>237</v>
      </c>
      <c r="E20" s="81">
        <v>895</v>
      </c>
      <c r="F20" s="81">
        <v>714216</v>
      </c>
      <c r="G20" s="87">
        <v>4.1818758695999998E-2</v>
      </c>
      <c r="H20" s="82">
        <v>3410540.31</v>
      </c>
      <c r="I20" s="83">
        <v>3400602.65</v>
      </c>
      <c r="J20" s="75">
        <f t="shared" si="0"/>
        <v>-9937.660000000149</v>
      </c>
      <c r="K20" s="54"/>
    </row>
    <row r="21" spans="1:11" s="45" customFormat="1" ht="15" customHeight="1" x14ac:dyDescent="0.35">
      <c r="A21" s="79">
        <v>2328280000197</v>
      </c>
      <c r="B21" s="80" t="s">
        <v>117</v>
      </c>
      <c r="C21" s="80" t="s">
        <v>113</v>
      </c>
      <c r="D21" s="81">
        <v>237</v>
      </c>
      <c r="E21" s="81">
        <v>895</v>
      </c>
      <c r="F21" s="81">
        <v>715484</v>
      </c>
      <c r="G21" s="87">
        <v>3.8038959719000003E-2</v>
      </c>
      <c r="H21" s="82">
        <v>3102277.77</v>
      </c>
      <c r="I21" s="83">
        <v>3093238.33</v>
      </c>
      <c r="J21" s="75">
        <f t="shared" si="0"/>
        <v>-9039.4399999999441</v>
      </c>
      <c r="K21" s="54"/>
    </row>
    <row r="22" spans="1:11" s="45" customFormat="1" ht="15" customHeight="1" x14ac:dyDescent="0.35">
      <c r="A22" s="79">
        <v>7047251000170</v>
      </c>
      <c r="B22" s="80" t="s">
        <v>150</v>
      </c>
      <c r="C22" s="80" t="s">
        <v>105</v>
      </c>
      <c r="D22" s="81">
        <v>237</v>
      </c>
      <c r="E22" s="81">
        <v>895</v>
      </c>
      <c r="F22" s="81">
        <v>714097</v>
      </c>
      <c r="G22" s="87">
        <v>3.4229596988000002E-2</v>
      </c>
      <c r="H22" s="82">
        <v>2791604.15</v>
      </c>
      <c r="I22" s="83">
        <v>2783469.95</v>
      </c>
      <c r="J22" s="75">
        <f t="shared" si="0"/>
        <v>-8134.1999999997206</v>
      </c>
      <c r="K22" s="54"/>
    </row>
    <row r="23" spans="1:11" s="45" customFormat="1" ht="15" customHeight="1" x14ac:dyDescent="0.35">
      <c r="A23" s="79">
        <v>1543032000104</v>
      </c>
      <c r="B23" s="80" t="s">
        <v>144</v>
      </c>
      <c r="C23" s="80" t="s">
        <v>124</v>
      </c>
      <c r="D23" s="81">
        <v>237</v>
      </c>
      <c r="E23" s="81">
        <v>895</v>
      </c>
      <c r="F23" s="81">
        <v>714569</v>
      </c>
      <c r="G23" s="87">
        <v>3.2885759059999999E-2</v>
      </c>
      <c r="H23" s="82">
        <v>2682007.08</v>
      </c>
      <c r="I23" s="83">
        <v>2674192.23</v>
      </c>
      <c r="J23" s="75">
        <f t="shared" si="0"/>
        <v>-7814.8500000000931</v>
      </c>
      <c r="K23" s="54"/>
    </row>
    <row r="24" spans="1:11" s="45" customFormat="1" ht="15" customHeight="1" x14ac:dyDescent="0.35">
      <c r="A24" s="79">
        <v>2302100000106</v>
      </c>
      <c r="B24" s="80" t="s">
        <v>136</v>
      </c>
      <c r="C24" s="80" t="s">
        <v>106</v>
      </c>
      <c r="D24" s="81">
        <v>237</v>
      </c>
      <c r="E24" s="81">
        <v>895</v>
      </c>
      <c r="F24" s="81">
        <v>714550</v>
      </c>
      <c r="G24" s="87">
        <v>2.7721959944999999E-2</v>
      </c>
      <c r="H24" s="82">
        <v>2260872.0299999998</v>
      </c>
      <c r="I24" s="83">
        <v>2254284.29</v>
      </c>
      <c r="J24" s="75">
        <f t="shared" si="0"/>
        <v>-6587.7399999997579</v>
      </c>
      <c r="K24" s="54"/>
    </row>
    <row r="25" spans="1:11" s="45" customFormat="1" ht="15" customHeight="1" x14ac:dyDescent="0.35">
      <c r="A25" s="79">
        <v>4172213000151</v>
      </c>
      <c r="B25" s="80" t="s">
        <v>153</v>
      </c>
      <c r="C25" s="80" t="s">
        <v>125</v>
      </c>
      <c r="D25" s="81">
        <v>237</v>
      </c>
      <c r="E25" s="81">
        <v>895</v>
      </c>
      <c r="F25" s="81">
        <v>797677</v>
      </c>
      <c r="G25" s="87">
        <v>2.6134685275999998E-2</v>
      </c>
      <c r="H25" s="82">
        <v>2131421.41</v>
      </c>
      <c r="I25" s="83">
        <v>2125210.86</v>
      </c>
      <c r="J25" s="75">
        <f t="shared" si="0"/>
        <v>-6210.5500000002794</v>
      </c>
      <c r="K25" s="54"/>
    </row>
    <row r="26" spans="1:11" s="45" customFormat="1" ht="15" customHeight="1" x14ac:dyDescent="0.35">
      <c r="A26" s="79">
        <v>8467115000100</v>
      </c>
      <c r="B26" s="80" t="s">
        <v>143</v>
      </c>
      <c r="C26" s="80" t="s">
        <v>115</v>
      </c>
      <c r="D26" s="81">
        <v>237</v>
      </c>
      <c r="E26" s="81">
        <v>895</v>
      </c>
      <c r="F26" s="81">
        <v>808296</v>
      </c>
      <c r="G26" s="87">
        <v>2.4841558722000001E-2</v>
      </c>
      <c r="H26" s="82">
        <v>2025960.12</v>
      </c>
      <c r="I26" s="83">
        <v>2020056.86</v>
      </c>
      <c r="J26" s="75">
        <f t="shared" si="0"/>
        <v>-5903.2600000000093</v>
      </c>
      <c r="K26" s="54"/>
    </row>
    <row r="27" spans="1:11" s="45" customFormat="1" ht="15" customHeight="1" x14ac:dyDescent="0.35">
      <c r="A27" s="79">
        <v>3467321000199</v>
      </c>
      <c r="B27" s="80" t="s">
        <v>99</v>
      </c>
      <c r="C27" s="80" t="s">
        <v>108</v>
      </c>
      <c r="D27" s="81">
        <v>237</v>
      </c>
      <c r="E27" s="81">
        <v>895</v>
      </c>
      <c r="F27" s="81">
        <v>797693</v>
      </c>
      <c r="G27" s="87">
        <v>2.473712783E-2</v>
      </c>
      <c r="H27" s="82">
        <v>2017443.23</v>
      </c>
      <c r="I27" s="83">
        <v>2011564.79</v>
      </c>
      <c r="J27" s="75">
        <f t="shared" si="0"/>
        <v>-5878.4399999999441</v>
      </c>
      <c r="K27" s="54"/>
    </row>
    <row r="28" spans="1:11" s="45" customFormat="1" ht="15" customHeight="1" x14ac:dyDescent="0.35">
      <c r="A28" s="79">
        <v>4895728000180</v>
      </c>
      <c r="B28" s="80" t="s">
        <v>169</v>
      </c>
      <c r="C28" s="80" t="s">
        <v>63</v>
      </c>
      <c r="D28" s="81">
        <v>237</v>
      </c>
      <c r="E28" s="81">
        <v>895</v>
      </c>
      <c r="F28" s="81">
        <v>715387</v>
      </c>
      <c r="G28" s="87">
        <v>2.4533900506E-2</v>
      </c>
      <c r="H28" s="82">
        <v>2000868.97</v>
      </c>
      <c r="I28" s="83">
        <v>1995038.82</v>
      </c>
      <c r="J28" s="75">
        <f t="shared" si="0"/>
        <v>-5830.1499999999069</v>
      </c>
      <c r="K28" s="54"/>
    </row>
    <row r="29" spans="1:11" s="45" customFormat="1" ht="15" customHeight="1" x14ac:dyDescent="0.35">
      <c r="A29" s="79">
        <v>28152650000171</v>
      </c>
      <c r="B29" s="80" t="s">
        <v>160</v>
      </c>
      <c r="C29" s="80" t="s">
        <v>107</v>
      </c>
      <c r="D29" s="81">
        <v>237</v>
      </c>
      <c r="E29" s="81">
        <v>895</v>
      </c>
      <c r="F29" s="81">
        <v>714011</v>
      </c>
      <c r="G29" s="87">
        <v>2.1511179487000001E-2</v>
      </c>
      <c r="H29" s="82">
        <v>1754350.13</v>
      </c>
      <c r="I29" s="83">
        <v>1749238.29</v>
      </c>
      <c r="J29" s="75">
        <f t="shared" si="0"/>
        <v>-5111.839999999851</v>
      </c>
      <c r="K29" s="54"/>
    </row>
    <row r="30" spans="1:11" s="45" customFormat="1" ht="15" customHeight="1" x14ac:dyDescent="0.35">
      <c r="A30" s="79">
        <v>2341467000120</v>
      </c>
      <c r="B30" s="80" t="s">
        <v>128</v>
      </c>
      <c r="C30" s="80" t="s">
        <v>129</v>
      </c>
      <c r="D30" s="81">
        <v>237</v>
      </c>
      <c r="E30" s="81">
        <v>895</v>
      </c>
      <c r="F30" s="81">
        <v>1160729</v>
      </c>
      <c r="G30" s="87">
        <v>1.9990267418000002E-2</v>
      </c>
      <c r="H30" s="82">
        <v>1630311.73</v>
      </c>
      <c r="I30" s="83">
        <v>1625561.32</v>
      </c>
      <c r="J30" s="75">
        <f t="shared" si="0"/>
        <v>-4750.4099999999162</v>
      </c>
      <c r="K30" s="54"/>
    </row>
    <row r="31" spans="1:11" s="45" customFormat="1" ht="15" customHeight="1" x14ac:dyDescent="0.35">
      <c r="A31" s="79">
        <v>6272793000184</v>
      </c>
      <c r="B31" s="80" t="s">
        <v>146</v>
      </c>
      <c r="C31" s="80" t="s">
        <v>109</v>
      </c>
      <c r="D31" s="81">
        <v>237</v>
      </c>
      <c r="E31" s="81">
        <v>895</v>
      </c>
      <c r="F31" s="81">
        <v>715352</v>
      </c>
      <c r="G31" s="87">
        <v>1.9765051939000002E-2</v>
      </c>
      <c r="H31" s="82">
        <v>1611944.22</v>
      </c>
      <c r="I31" s="83">
        <v>1607247.33</v>
      </c>
      <c r="J31" s="75">
        <f t="shared" si="0"/>
        <v>-4696.8899999998976</v>
      </c>
      <c r="K31" s="54"/>
    </row>
    <row r="32" spans="1:11" s="45" customFormat="1" ht="15" customHeight="1" x14ac:dyDescent="0.35">
      <c r="A32" s="79">
        <v>7522669000192</v>
      </c>
      <c r="B32" s="80" t="s">
        <v>142</v>
      </c>
      <c r="C32" s="80" t="s">
        <v>94</v>
      </c>
      <c r="D32" s="81">
        <v>237</v>
      </c>
      <c r="E32" s="81">
        <v>895</v>
      </c>
      <c r="F32" s="81">
        <v>791156</v>
      </c>
      <c r="G32" s="87">
        <v>1.9025054053999998E-2</v>
      </c>
      <c r="H32" s="82">
        <v>1551593.49</v>
      </c>
      <c r="I32" s="83">
        <v>1547072.45</v>
      </c>
      <c r="J32" s="75">
        <f t="shared" si="0"/>
        <v>-4521.0400000000373</v>
      </c>
      <c r="K32" s="54"/>
    </row>
    <row r="33" spans="1:11" s="45" customFormat="1" ht="15" customHeight="1" x14ac:dyDescent="0.35">
      <c r="A33" s="79">
        <v>8324196000181</v>
      </c>
      <c r="B33" s="80" t="s">
        <v>151</v>
      </c>
      <c r="C33" s="80" t="s">
        <v>88</v>
      </c>
      <c r="D33" s="81">
        <v>237</v>
      </c>
      <c r="E33" s="81">
        <v>895</v>
      </c>
      <c r="F33" s="81">
        <v>714232</v>
      </c>
      <c r="G33" s="87">
        <v>1.5601924592999999E-2</v>
      </c>
      <c r="H33" s="82">
        <v>1272419.23</v>
      </c>
      <c r="I33" s="83">
        <v>1268711.6499999999</v>
      </c>
      <c r="J33" s="75">
        <f t="shared" si="0"/>
        <v>-3707.5800000000745</v>
      </c>
      <c r="K33" s="54"/>
    </row>
    <row r="34" spans="1:11" s="45" customFormat="1" ht="15" customHeight="1" x14ac:dyDescent="0.35">
      <c r="A34" s="79">
        <v>15413826000150</v>
      </c>
      <c r="B34" s="80" t="s">
        <v>138</v>
      </c>
      <c r="C34" s="80" t="s">
        <v>110</v>
      </c>
      <c r="D34" s="81">
        <v>237</v>
      </c>
      <c r="E34" s="81">
        <v>895</v>
      </c>
      <c r="F34" s="81">
        <v>714607</v>
      </c>
      <c r="G34" s="87">
        <v>1.5261411726999999E-2</v>
      </c>
      <c r="H34" s="82">
        <v>1244648.6100000001</v>
      </c>
      <c r="I34" s="83">
        <v>1241021.94</v>
      </c>
      <c r="J34" s="75">
        <f t="shared" si="0"/>
        <v>-3626.6700000001583</v>
      </c>
      <c r="K34" s="54"/>
    </row>
    <row r="35" spans="1:11" s="45" customFormat="1" ht="15" customHeight="1" x14ac:dyDescent="0.35">
      <c r="A35" s="79">
        <v>12272084000100</v>
      </c>
      <c r="B35" s="80" t="s">
        <v>141</v>
      </c>
      <c r="C35" s="80" t="s">
        <v>65</v>
      </c>
      <c r="D35" s="81">
        <v>237</v>
      </c>
      <c r="E35" s="81">
        <v>895</v>
      </c>
      <c r="F35" s="81">
        <v>797421</v>
      </c>
      <c r="G35" s="87">
        <v>1.3389756552E-2</v>
      </c>
      <c r="H35" s="82">
        <v>1092005.26</v>
      </c>
      <c r="I35" s="83">
        <v>1088823.3700000001</v>
      </c>
      <c r="J35" s="75">
        <f t="shared" si="0"/>
        <v>-3181.8899999998976</v>
      </c>
      <c r="K35" s="54"/>
    </row>
    <row r="36" spans="1:11" s="45" customFormat="1" ht="15" customHeight="1" x14ac:dyDescent="0.35">
      <c r="A36" s="79">
        <v>9095183000140</v>
      </c>
      <c r="B36" s="80" t="s">
        <v>158</v>
      </c>
      <c r="C36" s="80" t="s">
        <v>126</v>
      </c>
      <c r="D36" s="81">
        <v>237</v>
      </c>
      <c r="E36" s="81">
        <v>895</v>
      </c>
      <c r="F36" s="81">
        <v>714453</v>
      </c>
      <c r="G36" s="87">
        <v>1.268063184E-2</v>
      </c>
      <c r="H36" s="82">
        <v>1034172.4</v>
      </c>
      <c r="I36" s="83">
        <v>1031159.02</v>
      </c>
      <c r="J36" s="75">
        <f t="shared" si="0"/>
        <v>-3013.3800000000047</v>
      </c>
      <c r="K36" s="54"/>
    </row>
    <row r="37" spans="1:11" s="45" customFormat="1" ht="15" customHeight="1" x14ac:dyDescent="0.35">
      <c r="A37" s="79">
        <v>6840748000189</v>
      </c>
      <c r="B37" s="80" t="s">
        <v>147</v>
      </c>
      <c r="C37" s="80" t="s">
        <v>68</v>
      </c>
      <c r="D37" s="81">
        <v>237</v>
      </c>
      <c r="E37" s="81">
        <v>895</v>
      </c>
      <c r="F37" s="81">
        <v>797456</v>
      </c>
      <c r="G37" s="87">
        <v>1.2243899567E-2</v>
      </c>
      <c r="H37" s="82">
        <v>998554.58</v>
      </c>
      <c r="I37" s="83">
        <v>995644.98</v>
      </c>
      <c r="J37" s="75">
        <f t="shared" si="0"/>
        <v>-2909.5999999999767</v>
      </c>
      <c r="K37" s="54"/>
    </row>
    <row r="38" spans="1:11" s="45" customFormat="1" ht="15" customHeight="1" x14ac:dyDescent="0.35">
      <c r="A38" s="79">
        <v>7282377000120</v>
      </c>
      <c r="B38" s="80" t="s">
        <v>100</v>
      </c>
      <c r="C38" s="80" t="s">
        <v>131</v>
      </c>
      <c r="D38" s="81">
        <v>237</v>
      </c>
      <c r="E38" s="81">
        <v>895</v>
      </c>
      <c r="F38" s="81">
        <v>783765</v>
      </c>
      <c r="G38" s="87">
        <v>1.029670593E-2</v>
      </c>
      <c r="H38" s="82">
        <v>839750.67</v>
      </c>
      <c r="I38" s="83">
        <v>837303.8</v>
      </c>
      <c r="J38" s="75">
        <f t="shared" si="0"/>
        <v>-2446.8699999999953</v>
      </c>
      <c r="K38" s="54"/>
    </row>
    <row r="39" spans="1:11" s="45" customFormat="1" ht="15" customHeight="1" x14ac:dyDescent="0.35">
      <c r="A39" s="79">
        <v>13017462000163</v>
      </c>
      <c r="B39" s="80" t="s">
        <v>159</v>
      </c>
      <c r="C39" s="80" t="s">
        <v>89</v>
      </c>
      <c r="D39" s="81">
        <v>237</v>
      </c>
      <c r="E39" s="81">
        <v>895</v>
      </c>
      <c r="F39" s="81">
        <v>797219</v>
      </c>
      <c r="G39" s="87">
        <v>8.9583748189999996E-3</v>
      </c>
      <c r="H39" s="82">
        <v>730602.71</v>
      </c>
      <c r="I39" s="83">
        <v>728473.87</v>
      </c>
      <c r="J39" s="75">
        <f t="shared" si="0"/>
        <v>-2128.8399999999674</v>
      </c>
      <c r="K39" s="54"/>
    </row>
    <row r="40" spans="1:11" s="45" customFormat="1" ht="15" customHeight="1" x14ac:dyDescent="0.35">
      <c r="A40" s="79">
        <v>5914650000166</v>
      </c>
      <c r="B40" s="80" t="s">
        <v>148</v>
      </c>
      <c r="C40" s="80" t="s">
        <v>132</v>
      </c>
      <c r="D40" s="81">
        <v>237</v>
      </c>
      <c r="E40" s="81">
        <v>895</v>
      </c>
      <c r="F40" s="81">
        <v>978914</v>
      </c>
      <c r="G40" s="87">
        <v>8.4503448890000006E-3</v>
      </c>
      <c r="H40" s="82">
        <v>689170.19</v>
      </c>
      <c r="I40" s="83">
        <v>687162.08</v>
      </c>
      <c r="J40" s="75">
        <f t="shared" si="0"/>
        <v>-2008.109999999986</v>
      </c>
      <c r="K40" s="54"/>
    </row>
    <row r="41" spans="1:11" s="45" customFormat="1" ht="15" customHeight="1" x14ac:dyDescent="0.35">
      <c r="A41" s="79">
        <v>25086034000171</v>
      </c>
      <c r="B41" s="80" t="s">
        <v>101</v>
      </c>
      <c r="C41" s="80" t="s">
        <v>111</v>
      </c>
      <c r="D41" s="81">
        <v>237</v>
      </c>
      <c r="E41" s="81">
        <v>895</v>
      </c>
      <c r="F41" s="81">
        <v>715468</v>
      </c>
      <c r="G41" s="87">
        <v>5.3731078360000004E-3</v>
      </c>
      <c r="H41" s="82">
        <v>438205.28</v>
      </c>
      <c r="I41" s="83">
        <v>436928.43</v>
      </c>
      <c r="J41" s="75">
        <f t="shared" si="0"/>
        <v>-1276.8500000000349</v>
      </c>
      <c r="K41" s="54"/>
    </row>
    <row r="42" spans="1:11" s="45" customFormat="1" ht="15" customHeight="1" x14ac:dyDescent="0.35">
      <c r="A42" s="79">
        <v>19527639000158</v>
      </c>
      <c r="B42" s="80" t="s">
        <v>96</v>
      </c>
      <c r="C42" s="80" t="s">
        <v>90</v>
      </c>
      <c r="D42" s="81">
        <v>237</v>
      </c>
      <c r="E42" s="81">
        <v>895</v>
      </c>
      <c r="F42" s="81">
        <v>714429</v>
      </c>
      <c r="G42" s="87">
        <v>3.5045080119999999E-3</v>
      </c>
      <c r="H42" s="82">
        <v>285811.11</v>
      </c>
      <c r="I42" s="83">
        <v>284978.31</v>
      </c>
      <c r="J42" s="75">
        <f t="shared" si="0"/>
        <v>-832.79999999998836</v>
      </c>
      <c r="K42" s="54"/>
    </row>
    <row r="43" spans="1:11" s="45" customFormat="1" ht="15" customHeight="1" x14ac:dyDescent="0.35">
      <c r="A43" s="79">
        <v>8826596000195</v>
      </c>
      <c r="B43" s="80" t="s">
        <v>157</v>
      </c>
      <c r="C43" s="80" t="s">
        <v>114</v>
      </c>
      <c r="D43" s="81">
        <v>237</v>
      </c>
      <c r="E43" s="81">
        <v>895</v>
      </c>
      <c r="F43" s="81">
        <v>714437</v>
      </c>
      <c r="G43" s="87">
        <v>1.699992334E-3</v>
      </c>
      <c r="H43" s="82">
        <v>138643.34</v>
      </c>
      <c r="I43" s="83">
        <v>138239.35999999999</v>
      </c>
      <c r="J43" s="75">
        <f t="shared" si="0"/>
        <v>-403.98000000001048</v>
      </c>
      <c r="K43" s="54"/>
    </row>
    <row r="44" spans="1:11" s="45" customFormat="1" ht="15" customHeight="1" x14ac:dyDescent="0.35">
      <c r="A44" s="79">
        <v>27485069000109</v>
      </c>
      <c r="B44" s="80" t="s">
        <v>163</v>
      </c>
      <c r="C44" s="80" t="s">
        <v>91</v>
      </c>
      <c r="D44" s="81">
        <v>237</v>
      </c>
      <c r="E44" s="81">
        <v>895</v>
      </c>
      <c r="F44" s="81">
        <v>1169033</v>
      </c>
      <c r="G44" s="87">
        <v>1.460523822E-3</v>
      </c>
      <c r="H44" s="82">
        <v>119113.42</v>
      </c>
      <c r="I44" s="83">
        <v>118766.35</v>
      </c>
      <c r="J44" s="75">
        <f t="shared" si="0"/>
        <v>-347.06999999999243</v>
      </c>
      <c r="K44" s="54"/>
    </row>
    <row r="45" spans="1:11" s="45" customFormat="1" ht="15" customHeight="1" x14ac:dyDescent="0.35">
      <c r="A45" s="79">
        <v>90660754000160</v>
      </c>
      <c r="B45" s="80" t="s">
        <v>181</v>
      </c>
      <c r="C45" s="80" t="s">
        <v>180</v>
      </c>
      <c r="D45" s="81">
        <v>237</v>
      </c>
      <c r="E45" s="81">
        <v>895</v>
      </c>
      <c r="F45" s="81">
        <v>1055852</v>
      </c>
      <c r="G45" s="87">
        <v>1.0467947219999999E-3</v>
      </c>
      <c r="H45" s="82">
        <v>85371.63</v>
      </c>
      <c r="I45" s="83">
        <v>85122.87</v>
      </c>
      <c r="J45" s="75">
        <f t="shared" si="0"/>
        <v>-248.76000000000931</v>
      </c>
      <c r="K45" s="54"/>
    </row>
    <row r="46" spans="1:11" s="45" customFormat="1" ht="15" customHeight="1" x14ac:dyDescent="0.35">
      <c r="A46" s="79">
        <v>23664303000104</v>
      </c>
      <c r="B46" s="80" t="s">
        <v>154</v>
      </c>
      <c r="C46" s="80" t="s">
        <v>127</v>
      </c>
      <c r="D46" s="81">
        <v>237</v>
      </c>
      <c r="E46" s="81">
        <v>895</v>
      </c>
      <c r="F46" s="81">
        <v>724386</v>
      </c>
      <c r="G46" s="87">
        <v>8.9614106699999999E-4</v>
      </c>
      <c r="H46" s="82">
        <v>73085.03</v>
      </c>
      <c r="I46" s="83">
        <v>72872.070000000007</v>
      </c>
      <c r="J46" s="75">
        <f t="shared" si="0"/>
        <v>-212.95999999999185</v>
      </c>
      <c r="K46" s="54"/>
    </row>
    <row r="47" spans="1:11" s="45" customFormat="1" ht="15" customHeight="1" x14ac:dyDescent="0.35">
      <c r="A47" s="79">
        <v>75805895000130</v>
      </c>
      <c r="B47" s="80" t="s">
        <v>139</v>
      </c>
      <c r="C47" s="80" t="s">
        <v>118</v>
      </c>
      <c r="D47" s="81">
        <v>237</v>
      </c>
      <c r="E47" s="81">
        <v>895</v>
      </c>
      <c r="F47" s="81">
        <v>1360000</v>
      </c>
      <c r="G47" s="87">
        <v>5.3344668000000002E-4</v>
      </c>
      <c r="H47" s="82">
        <v>43505.39</v>
      </c>
      <c r="I47" s="83">
        <v>43378.62</v>
      </c>
      <c r="J47" s="75">
        <f t="shared" si="0"/>
        <v>-126.7699999999968</v>
      </c>
      <c r="K47" s="54"/>
    </row>
    <row r="48" spans="1:11" s="45" customFormat="1" ht="15" customHeight="1" x14ac:dyDescent="0.35">
      <c r="A48" s="79">
        <v>83855973000130</v>
      </c>
      <c r="B48" s="80" t="s">
        <v>172</v>
      </c>
      <c r="C48" s="80" t="s">
        <v>173</v>
      </c>
      <c r="D48" s="81">
        <v>237</v>
      </c>
      <c r="E48" s="81">
        <v>895</v>
      </c>
      <c r="F48" s="81">
        <v>742147</v>
      </c>
      <c r="G48" s="87">
        <v>4.7754765900000001E-4</v>
      </c>
      <c r="H48" s="82">
        <v>38946.53</v>
      </c>
      <c r="I48" s="83">
        <v>38833.050000000003</v>
      </c>
      <c r="J48" s="75">
        <f t="shared" si="0"/>
        <v>-113.47999999999593</v>
      </c>
      <c r="K48" s="54"/>
    </row>
    <row r="49" spans="1:12" s="45" customFormat="1" ht="15" customHeight="1" x14ac:dyDescent="0.35">
      <c r="A49" s="79">
        <v>95289500000100</v>
      </c>
      <c r="B49" s="80" t="s">
        <v>119</v>
      </c>
      <c r="C49" s="80" t="s">
        <v>121</v>
      </c>
      <c r="D49" s="81">
        <v>237</v>
      </c>
      <c r="E49" s="81">
        <v>895</v>
      </c>
      <c r="F49" s="81">
        <v>1173057</v>
      </c>
      <c r="G49" s="87">
        <v>3.6124481800000002E-4</v>
      </c>
      <c r="H49" s="82">
        <v>29461.42</v>
      </c>
      <c r="I49" s="83">
        <v>29375.58</v>
      </c>
      <c r="J49" s="75">
        <f t="shared" si="0"/>
        <v>-85.839999999996508</v>
      </c>
      <c r="K49" s="54"/>
    </row>
    <row r="50" spans="1:12" s="45" customFormat="1" ht="15" customHeight="1" x14ac:dyDescent="0.35">
      <c r="A50" s="79">
        <v>1377555000110</v>
      </c>
      <c r="B50" s="80" t="s">
        <v>162</v>
      </c>
      <c r="C50" s="80" t="s">
        <v>123</v>
      </c>
      <c r="D50" s="81">
        <v>237</v>
      </c>
      <c r="E50" s="81">
        <v>895</v>
      </c>
      <c r="F50" s="81">
        <v>1171950</v>
      </c>
      <c r="G50" s="87">
        <v>3.2515089199999998E-4</v>
      </c>
      <c r="H50" s="82">
        <v>26517.77</v>
      </c>
      <c r="I50" s="83">
        <v>26440.5</v>
      </c>
      <c r="J50" s="75">
        <f t="shared" si="0"/>
        <v>-77.270000000000437</v>
      </c>
      <c r="K50" s="54"/>
    </row>
    <row r="51" spans="1:12" s="45" customFormat="1" ht="15" customHeight="1" x14ac:dyDescent="0.35">
      <c r="A51" s="79">
        <v>97839922000129</v>
      </c>
      <c r="B51" s="80" t="s">
        <v>178</v>
      </c>
      <c r="C51" s="80" t="s">
        <v>177</v>
      </c>
      <c r="D51" s="81">
        <v>237</v>
      </c>
      <c r="E51" s="81">
        <v>895</v>
      </c>
      <c r="F51" s="81">
        <v>1385097</v>
      </c>
      <c r="G51" s="87">
        <v>2.7077231200000002E-4</v>
      </c>
      <c r="H51" s="82">
        <v>22082.91</v>
      </c>
      <c r="I51" s="83">
        <v>22018.560000000001</v>
      </c>
      <c r="J51" s="75">
        <f t="shared" si="0"/>
        <v>-64.349999999998545</v>
      </c>
      <c r="K51" s="54"/>
    </row>
    <row r="52" spans="1:12" s="45" customFormat="1" ht="15" customHeight="1" x14ac:dyDescent="0.35">
      <c r="A52" s="79">
        <v>89889604000144</v>
      </c>
      <c r="B52" s="80" t="s">
        <v>97</v>
      </c>
      <c r="C52" s="80" t="s">
        <v>92</v>
      </c>
      <c r="D52" s="81">
        <v>237</v>
      </c>
      <c r="E52" s="81">
        <v>895</v>
      </c>
      <c r="F52" s="81">
        <v>1327577</v>
      </c>
      <c r="G52" s="87">
        <v>2.08666457E-4</v>
      </c>
      <c r="H52" s="82">
        <v>17017.849999999999</v>
      </c>
      <c r="I52" s="83">
        <v>16968.259999999998</v>
      </c>
      <c r="J52" s="75">
        <f t="shared" si="0"/>
        <v>-49.590000000000146</v>
      </c>
      <c r="K52" s="54"/>
    </row>
    <row r="53" spans="1:12" s="45" customFormat="1" ht="15" customHeight="1" x14ac:dyDescent="0.35">
      <c r="A53" s="79">
        <v>97578090000134</v>
      </c>
      <c r="B53" s="80" t="s">
        <v>98</v>
      </c>
      <c r="C53" s="80" t="s">
        <v>93</v>
      </c>
      <c r="D53" s="81">
        <v>237</v>
      </c>
      <c r="E53" s="81">
        <v>895</v>
      </c>
      <c r="F53" s="81">
        <v>1339591</v>
      </c>
      <c r="G53" s="87">
        <v>1.44184177E-4</v>
      </c>
      <c r="H53" s="82">
        <v>11758.98</v>
      </c>
      <c r="I53" s="83">
        <v>11724.72</v>
      </c>
      <c r="J53" s="75">
        <f t="shared" si="0"/>
        <v>-34.260000000000218</v>
      </c>
      <c r="K53" s="54"/>
    </row>
    <row r="54" spans="1:12" s="45" customFormat="1" ht="15" customHeight="1" x14ac:dyDescent="0.35">
      <c r="A54" s="79">
        <v>79850574000109</v>
      </c>
      <c r="B54" s="80" t="s">
        <v>80</v>
      </c>
      <c r="C54" s="80" t="s">
        <v>81</v>
      </c>
      <c r="D54" s="81">
        <v>237</v>
      </c>
      <c r="E54" s="81">
        <v>895</v>
      </c>
      <c r="F54" s="81">
        <v>1336150</v>
      </c>
      <c r="G54" s="87">
        <v>8.0143683000000003E-5</v>
      </c>
      <c r="H54" s="82">
        <v>6536.14</v>
      </c>
      <c r="I54" s="83">
        <v>6517.09</v>
      </c>
      <c r="J54" s="75">
        <f>I54-H54</f>
        <v>-19.050000000000182</v>
      </c>
      <c r="K54" s="54"/>
    </row>
    <row r="55" spans="1:12" s="58" customFormat="1" ht="17.25" customHeight="1" x14ac:dyDescent="0.35">
      <c r="A55" s="84"/>
      <c r="B55" s="84"/>
      <c r="C55" s="84"/>
      <c r="D55" s="76"/>
      <c r="E55" s="76"/>
      <c r="F55" s="76"/>
      <c r="G55" s="76">
        <f>SUM(G12:G54)</f>
        <v>0.99999999999700029</v>
      </c>
      <c r="H55" s="85">
        <f>SUM(H12:H54)</f>
        <v>81555273.669999987</v>
      </c>
      <c r="I55" s="85">
        <f>SUM(I12:I54)</f>
        <v>81317637.329999998</v>
      </c>
      <c r="J55" s="86">
        <f>SUM(J12:J54)</f>
        <v>-237636.33999999851</v>
      </c>
    </row>
    <row r="56" spans="1:12" s="44" customFormat="1" ht="14" x14ac:dyDescent="0.35">
      <c r="D56" s="46"/>
      <c r="E56" s="46"/>
      <c r="F56" s="46"/>
      <c r="J56" s="50"/>
      <c r="L56" s="51"/>
    </row>
    <row r="57" spans="1:12" x14ac:dyDescent="0.3">
      <c r="L57" s="52"/>
    </row>
    <row r="65" spans="8:8" x14ac:dyDescent="0.3">
      <c r="H65" s="49"/>
    </row>
  </sheetData>
  <mergeCells count="1">
    <mergeCell ref="A1:K1"/>
  </mergeCells>
  <printOptions horizontalCentered="1"/>
  <pageMargins left="0.23622047244094491" right="0.23622047244094491" top="0.59055118110236227" bottom="0.78740157480314965" header="0.31496062992125984" footer="0.31496062992125984"/>
  <pageSetup paperSize="9" firstPageNumber="2" fitToHeight="0" orientation="portrait" useFirstPageNumber="1" r:id="rId1"/>
  <headerFooter differentFirst="1">
    <oddFooter>&amp;LCCEE Confidencial&amp;C&amp;D&amp;RPágina &amp;P</oddFooter>
    <firstFooter>&amp;LCCEE Confidencial&amp;R&amp;[Pagina]</first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6">
    <pageSetUpPr fitToPage="1"/>
  </sheetPr>
  <dimension ref="A1:K50"/>
  <sheetViews>
    <sheetView showGridLines="0" topLeftCell="B2" zoomScale="90" zoomScaleNormal="90" workbookViewId="0">
      <selection activeCell="I6" sqref="I6"/>
    </sheetView>
  </sheetViews>
  <sheetFormatPr defaultColWidth="9.1796875" defaultRowHeight="13" x14ac:dyDescent="0.3"/>
  <cols>
    <col min="1" max="1" width="18.1796875" style="48" customWidth="1"/>
    <col min="2" max="2" width="56.453125" style="48" bestFit="1" customWidth="1"/>
    <col min="3" max="3" width="19.54296875" style="48" customWidth="1"/>
    <col min="4" max="4" width="8.26953125" style="42" customWidth="1"/>
    <col min="5" max="5" width="11.26953125" style="42" customWidth="1"/>
    <col min="6" max="6" width="10.453125" style="42" bestFit="1" customWidth="1"/>
    <col min="7" max="7" width="17.7265625" style="48" bestFit="1" customWidth="1"/>
    <col min="8" max="8" width="15.26953125" style="48" customWidth="1"/>
    <col min="9" max="9" width="19.81640625" style="48" bestFit="1" customWidth="1"/>
    <col min="10" max="10" width="24.26953125" style="48" bestFit="1" customWidth="1"/>
    <col min="11" max="12" width="16.1796875" style="48" bestFit="1" customWidth="1"/>
    <col min="13" max="14" width="9.1796875" style="48" customWidth="1"/>
    <col min="15" max="16384" width="9.1796875" style="48"/>
  </cols>
  <sheetData>
    <row r="1" spans="1:11" customFormat="1" ht="27.75" customHeight="1" x14ac:dyDescent="0.35">
      <c r="A1" s="206" t="s">
        <v>185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</row>
    <row r="2" spans="1:11" customFormat="1" ht="9" customHeight="1" x14ac:dyDescent="0.35">
      <c r="B2" s="40"/>
      <c r="D2" s="41"/>
      <c r="E2" s="41"/>
      <c r="F2" s="42"/>
      <c r="G2" s="41"/>
      <c r="H2" s="40" t="s">
        <v>72</v>
      </c>
      <c r="I2" s="40"/>
      <c r="J2" s="43"/>
    </row>
    <row r="3" spans="1:11" s="44" customFormat="1" ht="16" customHeight="1" x14ac:dyDescent="0.35">
      <c r="D3" s="56"/>
      <c r="E3" s="56"/>
      <c r="F3" s="45"/>
      <c r="G3" s="61"/>
      <c r="H3" s="62" t="s">
        <v>50</v>
      </c>
      <c r="I3" s="62" t="s">
        <v>51</v>
      </c>
      <c r="J3" s="62" t="s">
        <v>52</v>
      </c>
    </row>
    <row r="4" spans="1:11" s="44" customFormat="1" ht="16" customHeight="1" x14ac:dyDescent="0.35">
      <c r="B4" s="56"/>
      <c r="C4" s="56"/>
      <c r="D4" s="56"/>
      <c r="E4" s="56"/>
      <c r="F4" s="46"/>
      <c r="G4" s="63" t="s">
        <v>73</v>
      </c>
      <c r="H4" s="64">
        <f>SUM(H12:H49)</f>
        <v>129122742.60000001</v>
      </c>
      <c r="I4" s="65">
        <v>1</v>
      </c>
      <c r="J4" s="66">
        <v>46</v>
      </c>
    </row>
    <row r="5" spans="1:11" s="44" customFormat="1" ht="16" customHeight="1" x14ac:dyDescent="0.35">
      <c r="B5" s="50"/>
      <c r="C5" s="56"/>
      <c r="E5" s="37"/>
      <c r="F5" s="46"/>
      <c r="G5" s="94" t="s">
        <v>74</v>
      </c>
      <c r="H5" s="131">
        <v>348651.01</v>
      </c>
      <c r="I5" s="96" t="s">
        <v>54</v>
      </c>
      <c r="J5" s="96" t="s">
        <v>54</v>
      </c>
    </row>
    <row r="6" spans="1:11" s="44" customFormat="1" ht="16" customHeight="1" x14ac:dyDescent="0.35">
      <c r="B6" s="55"/>
      <c r="C6" s="56"/>
      <c r="D6" s="56"/>
      <c r="E6" s="56"/>
      <c r="G6" s="94" t="s">
        <v>53</v>
      </c>
      <c r="H6" s="95">
        <v>64912810.49000001</v>
      </c>
      <c r="I6" s="97">
        <v>1</v>
      </c>
      <c r="J6" s="96">
        <v>99</v>
      </c>
    </row>
    <row r="7" spans="1:11" s="44" customFormat="1" ht="16" customHeight="1" x14ac:dyDescent="0.35">
      <c r="B7" s="55"/>
      <c r="C7" s="57"/>
      <c r="D7" s="56"/>
      <c r="E7" s="56"/>
      <c r="G7" s="94" t="s">
        <v>75</v>
      </c>
      <c r="H7" s="95">
        <v>63861281.110000014</v>
      </c>
      <c r="I7" s="97" t="s">
        <v>54</v>
      </c>
      <c r="J7" s="96">
        <v>64</v>
      </c>
    </row>
    <row r="8" spans="1:11" s="44" customFormat="1" ht="16" customHeight="1" x14ac:dyDescent="0.35">
      <c r="B8" s="55"/>
      <c r="C8" s="57"/>
      <c r="D8" s="56"/>
      <c r="E8" s="56"/>
      <c r="G8" s="67" t="s">
        <v>76</v>
      </c>
      <c r="H8" s="68">
        <f>SUM(H5:H7)</f>
        <v>129122742.61000001</v>
      </c>
      <c r="I8" s="69">
        <f>H8/H4</f>
        <v>1.0000000000774458</v>
      </c>
      <c r="J8" s="70" t="s">
        <v>54</v>
      </c>
    </row>
    <row r="9" spans="1:11" s="44" customFormat="1" ht="16" customHeight="1" x14ac:dyDescent="0.35">
      <c r="B9" s="55"/>
      <c r="C9" s="57"/>
      <c r="D9" s="56"/>
      <c r="E9" s="56"/>
      <c r="G9" s="71" t="s">
        <v>55</v>
      </c>
      <c r="H9" s="72">
        <f>J50</f>
        <v>0</v>
      </c>
      <c r="I9" s="73">
        <f>H9/H4</f>
        <v>0</v>
      </c>
      <c r="J9" s="74" t="s">
        <v>54</v>
      </c>
    </row>
    <row r="10" spans="1:11" s="44" customFormat="1" ht="16" customHeight="1" x14ac:dyDescent="0.35">
      <c r="A10" s="47"/>
      <c r="C10" s="47"/>
      <c r="F10" s="46"/>
    </row>
    <row r="11" spans="1:11" s="46" customFormat="1" ht="39" customHeight="1" x14ac:dyDescent="0.35">
      <c r="A11" s="77" t="s">
        <v>56</v>
      </c>
      <c r="B11" s="77" t="s">
        <v>57</v>
      </c>
      <c r="C11" s="77" t="s">
        <v>58</v>
      </c>
      <c r="D11" s="77" t="s">
        <v>59</v>
      </c>
      <c r="E11" s="78" t="s">
        <v>60</v>
      </c>
      <c r="F11" s="78" t="s">
        <v>61</v>
      </c>
      <c r="G11" s="78" t="s">
        <v>165</v>
      </c>
      <c r="H11" s="78" t="s">
        <v>166</v>
      </c>
      <c r="I11" s="77" t="s">
        <v>167</v>
      </c>
      <c r="J11" s="77" t="s">
        <v>168</v>
      </c>
    </row>
    <row r="12" spans="1:11" s="45" customFormat="1" ht="15" customHeight="1" x14ac:dyDescent="0.35">
      <c r="A12" s="79">
        <v>5965546000109</v>
      </c>
      <c r="B12" s="80" t="s">
        <v>137</v>
      </c>
      <c r="C12" s="80" t="s">
        <v>66</v>
      </c>
      <c r="D12" s="81">
        <v>237</v>
      </c>
      <c r="E12" s="81">
        <v>895</v>
      </c>
      <c r="F12" s="81">
        <v>1157019</v>
      </c>
      <c r="G12" s="87">
        <v>2.697561051E-3</v>
      </c>
      <c r="H12" s="83">
        <v>347307.89</v>
      </c>
      <c r="I12" s="83">
        <v>347307.89</v>
      </c>
      <c r="J12" s="75">
        <f>I12-H12</f>
        <v>0</v>
      </c>
      <c r="K12" s="54"/>
    </row>
    <row r="13" spans="1:11" s="45" customFormat="1" ht="15" customHeight="1" x14ac:dyDescent="0.35">
      <c r="A13" s="79">
        <v>61695227000193</v>
      </c>
      <c r="B13" s="80" t="s">
        <v>156</v>
      </c>
      <c r="C13" s="80" t="s">
        <v>64</v>
      </c>
      <c r="D13" s="81">
        <v>237</v>
      </c>
      <c r="E13" s="81">
        <v>895</v>
      </c>
      <c r="F13" s="81">
        <v>714305</v>
      </c>
      <c r="G13" s="87">
        <v>0.140930553726</v>
      </c>
      <c r="H13" s="83">
        <v>18144647.079999998</v>
      </c>
      <c r="I13" s="83">
        <v>18144647.079999998</v>
      </c>
      <c r="J13" s="75">
        <f t="shared" ref="J13:J49" si="0">I13-H13</f>
        <v>0</v>
      </c>
      <c r="K13" s="54"/>
    </row>
    <row r="14" spans="1:11" s="45" customFormat="1" ht="15" customHeight="1" x14ac:dyDescent="0.35">
      <c r="A14" s="79">
        <v>6981180000116</v>
      </c>
      <c r="B14" s="80" t="s">
        <v>133</v>
      </c>
      <c r="C14" s="80" t="s">
        <v>69</v>
      </c>
      <c r="D14" s="81">
        <v>237</v>
      </c>
      <c r="E14" s="81">
        <v>895</v>
      </c>
      <c r="F14" s="81">
        <v>767859</v>
      </c>
      <c r="G14" s="87">
        <v>0.11752537985</v>
      </c>
      <c r="H14" s="83">
        <v>15131257.800000001</v>
      </c>
      <c r="I14" s="83">
        <v>15131257.800000001</v>
      </c>
      <c r="J14" s="75">
        <f t="shared" si="0"/>
        <v>0</v>
      </c>
      <c r="K14" s="54"/>
    </row>
    <row r="15" spans="1:11" s="45" customFormat="1" ht="15" customHeight="1" x14ac:dyDescent="0.35">
      <c r="A15" s="79">
        <v>4368898000106</v>
      </c>
      <c r="B15" s="80" t="s">
        <v>135</v>
      </c>
      <c r="C15" s="80" t="s">
        <v>67</v>
      </c>
      <c r="D15" s="81">
        <v>237</v>
      </c>
      <c r="E15" s="81">
        <v>895</v>
      </c>
      <c r="F15" s="81">
        <v>714178</v>
      </c>
      <c r="G15" s="87">
        <v>0.10474912975099999</v>
      </c>
      <c r="H15" s="83">
        <v>13486330.26</v>
      </c>
      <c r="I15" s="83">
        <v>13486330.26</v>
      </c>
      <c r="J15" s="75">
        <f t="shared" si="0"/>
        <v>0</v>
      </c>
      <c r="K15" s="54"/>
    </row>
    <row r="16" spans="1:11" s="45" customFormat="1" ht="15" customHeight="1" x14ac:dyDescent="0.35">
      <c r="A16" s="79">
        <v>8336783000190</v>
      </c>
      <c r="B16" s="80" t="s">
        <v>134</v>
      </c>
      <c r="C16" s="80" t="s">
        <v>85</v>
      </c>
      <c r="D16" s="81">
        <v>237</v>
      </c>
      <c r="E16" s="81">
        <v>895</v>
      </c>
      <c r="F16" s="81">
        <v>804517</v>
      </c>
      <c r="G16" s="87">
        <v>5.8097635608999998E-2</v>
      </c>
      <c r="H16" s="83">
        <v>7480003.9199999999</v>
      </c>
      <c r="I16" s="83">
        <v>7480003.9199999999</v>
      </c>
      <c r="J16" s="75">
        <f t="shared" si="0"/>
        <v>0</v>
      </c>
      <c r="K16" s="54"/>
    </row>
    <row r="17" spans="1:11" s="45" customFormat="1" ht="15" customHeight="1" x14ac:dyDescent="0.35">
      <c r="A17" s="79">
        <v>2016440000162</v>
      </c>
      <c r="B17" s="80" t="s">
        <v>95</v>
      </c>
      <c r="C17" s="80" t="s">
        <v>87</v>
      </c>
      <c r="D17" s="81">
        <v>237</v>
      </c>
      <c r="E17" s="81">
        <v>895</v>
      </c>
      <c r="F17" s="81">
        <v>714313</v>
      </c>
      <c r="G17" s="87">
        <v>4.6634262143000003E-2</v>
      </c>
      <c r="H17" s="83">
        <v>6004107.7400000002</v>
      </c>
      <c r="I17" s="83">
        <v>6004107.7400000002</v>
      </c>
      <c r="J17" s="75">
        <f t="shared" si="0"/>
        <v>0</v>
      </c>
      <c r="K17" s="54"/>
    </row>
    <row r="18" spans="1:11" s="45" customFormat="1" ht="15" customHeight="1" x14ac:dyDescent="0.35">
      <c r="A18" s="79">
        <v>10835932000108</v>
      </c>
      <c r="B18" s="80" t="s">
        <v>145</v>
      </c>
      <c r="C18" s="80" t="s">
        <v>104</v>
      </c>
      <c r="D18" s="81">
        <v>237</v>
      </c>
      <c r="E18" s="81">
        <v>895</v>
      </c>
      <c r="F18" s="81">
        <v>714216</v>
      </c>
      <c r="G18" s="87">
        <v>2.1015361975000001E-2</v>
      </c>
      <c r="H18" s="83">
        <v>2705703.74</v>
      </c>
      <c r="I18" s="83">
        <v>2705703.74</v>
      </c>
      <c r="J18" s="75">
        <f t="shared" si="0"/>
        <v>0</v>
      </c>
      <c r="K18" s="54"/>
    </row>
    <row r="19" spans="1:11" s="45" customFormat="1" ht="15" customHeight="1" x14ac:dyDescent="0.35">
      <c r="A19" s="79">
        <v>2328280000197</v>
      </c>
      <c r="B19" s="80" t="s">
        <v>117</v>
      </c>
      <c r="C19" s="80" t="s">
        <v>113</v>
      </c>
      <c r="D19" s="81">
        <v>237</v>
      </c>
      <c r="E19" s="81">
        <v>895</v>
      </c>
      <c r="F19" s="81">
        <v>715484</v>
      </c>
      <c r="G19" s="87">
        <v>4.9858409712999999E-2</v>
      </c>
      <c r="H19" s="83">
        <v>6419213.04</v>
      </c>
      <c r="I19" s="83">
        <v>6419213.04</v>
      </c>
      <c r="J19" s="75">
        <f t="shared" si="0"/>
        <v>0</v>
      </c>
      <c r="K19" s="54"/>
    </row>
    <row r="20" spans="1:11" s="45" customFormat="1" ht="15" customHeight="1" x14ac:dyDescent="0.35">
      <c r="A20" s="79">
        <v>1543032000104</v>
      </c>
      <c r="B20" s="80" t="s">
        <v>144</v>
      </c>
      <c r="C20" s="80" t="s">
        <v>124</v>
      </c>
      <c r="D20" s="81">
        <v>237</v>
      </c>
      <c r="E20" s="81">
        <v>895</v>
      </c>
      <c r="F20" s="81">
        <v>714569</v>
      </c>
      <c r="G20" s="87">
        <v>4.8396300294000001E-2</v>
      </c>
      <c r="H20" s="83">
        <v>6230968.1299999999</v>
      </c>
      <c r="I20" s="83">
        <v>6230968.1299999999</v>
      </c>
      <c r="J20" s="75">
        <f t="shared" si="0"/>
        <v>0</v>
      </c>
      <c r="K20" s="54"/>
    </row>
    <row r="21" spans="1:11" s="45" customFormat="1" ht="15" customHeight="1" x14ac:dyDescent="0.35">
      <c r="A21" s="79">
        <v>2302100000106</v>
      </c>
      <c r="B21" s="80" t="s">
        <v>136</v>
      </c>
      <c r="C21" s="80" t="s">
        <v>106</v>
      </c>
      <c r="D21" s="81">
        <v>237</v>
      </c>
      <c r="E21" s="81">
        <v>895</v>
      </c>
      <c r="F21" s="81">
        <v>714550</v>
      </c>
      <c r="G21" s="87">
        <v>4.4926732751000002E-2</v>
      </c>
      <c r="H21" s="83">
        <v>5784265.29</v>
      </c>
      <c r="I21" s="82">
        <v>5784265.29</v>
      </c>
      <c r="J21" s="75">
        <f t="shared" si="0"/>
        <v>0</v>
      </c>
      <c r="K21" s="54"/>
    </row>
    <row r="22" spans="1:11" s="45" customFormat="1" ht="15" customHeight="1" x14ac:dyDescent="0.35">
      <c r="A22" s="79">
        <v>4172213000151</v>
      </c>
      <c r="B22" s="80" t="s">
        <v>153</v>
      </c>
      <c r="C22" s="80" t="s">
        <v>125</v>
      </c>
      <c r="D22" s="81">
        <v>237</v>
      </c>
      <c r="E22" s="81">
        <v>895</v>
      </c>
      <c r="F22" s="81">
        <v>797677</v>
      </c>
      <c r="G22" s="87">
        <v>4.0818630816999997E-2</v>
      </c>
      <c r="H22" s="83">
        <v>5255351.88</v>
      </c>
      <c r="I22" s="83">
        <v>5255351.88</v>
      </c>
      <c r="J22" s="75">
        <f t="shared" si="0"/>
        <v>0</v>
      </c>
      <c r="K22" s="54"/>
    </row>
    <row r="23" spans="1:11" s="45" customFormat="1" ht="15" customHeight="1" x14ac:dyDescent="0.35">
      <c r="A23" s="79">
        <v>8467115000100</v>
      </c>
      <c r="B23" s="80" t="s">
        <v>143</v>
      </c>
      <c r="C23" s="80" t="s">
        <v>115</v>
      </c>
      <c r="D23" s="81">
        <v>237</v>
      </c>
      <c r="E23" s="81">
        <v>895</v>
      </c>
      <c r="F23" s="81">
        <v>808296</v>
      </c>
      <c r="G23" s="87">
        <v>3.6845327444999999E-2</v>
      </c>
      <c r="H23" s="83">
        <v>4743793.63</v>
      </c>
      <c r="I23" s="83">
        <v>4743793.63</v>
      </c>
      <c r="J23" s="75">
        <f t="shared" si="0"/>
        <v>0</v>
      </c>
      <c r="K23" s="54"/>
    </row>
    <row r="24" spans="1:11" s="45" customFormat="1" ht="15" customHeight="1" x14ac:dyDescent="0.35">
      <c r="A24" s="79">
        <v>3467321000199</v>
      </c>
      <c r="B24" s="80" t="s">
        <v>99</v>
      </c>
      <c r="C24" s="80" t="s">
        <v>108</v>
      </c>
      <c r="D24" s="81">
        <v>237</v>
      </c>
      <c r="E24" s="81">
        <v>895</v>
      </c>
      <c r="F24" s="81">
        <v>797693</v>
      </c>
      <c r="G24" s="87">
        <v>1.7760699259999999E-2</v>
      </c>
      <c r="H24" s="83">
        <v>2286669.65</v>
      </c>
      <c r="I24" s="83">
        <v>2286669.65</v>
      </c>
      <c r="J24" s="75">
        <f t="shared" si="0"/>
        <v>0</v>
      </c>
      <c r="K24" s="54"/>
    </row>
    <row r="25" spans="1:11" s="45" customFormat="1" ht="15" customHeight="1" x14ac:dyDescent="0.35">
      <c r="A25" s="79">
        <v>4895728000180</v>
      </c>
      <c r="B25" s="80" t="s">
        <v>169</v>
      </c>
      <c r="C25" s="80" t="s">
        <v>63</v>
      </c>
      <c r="D25" s="81">
        <v>237</v>
      </c>
      <c r="E25" s="81">
        <v>895</v>
      </c>
      <c r="F25" s="81">
        <v>715387</v>
      </c>
      <c r="G25" s="87">
        <v>2.0853101966000001E-2</v>
      </c>
      <c r="H25" s="83">
        <v>2684812.95</v>
      </c>
      <c r="I25" s="83">
        <v>2684812.95</v>
      </c>
      <c r="J25" s="75">
        <f t="shared" si="0"/>
        <v>0</v>
      </c>
      <c r="K25" s="54"/>
    </row>
    <row r="26" spans="1:11" s="45" customFormat="1" ht="15" customHeight="1" x14ac:dyDescent="0.35">
      <c r="A26" s="79">
        <v>28152650000171</v>
      </c>
      <c r="B26" s="80" t="s">
        <v>160</v>
      </c>
      <c r="C26" s="80" t="s">
        <v>107</v>
      </c>
      <c r="D26" s="81">
        <v>237</v>
      </c>
      <c r="E26" s="81">
        <v>895</v>
      </c>
      <c r="F26" s="81">
        <v>714011</v>
      </c>
      <c r="G26" s="87">
        <v>3.1837179431999998E-2</v>
      </c>
      <c r="H26" s="83">
        <v>4099000.3199999998</v>
      </c>
      <c r="I26" s="83">
        <v>4099000.3199999998</v>
      </c>
      <c r="J26" s="75">
        <f t="shared" si="0"/>
        <v>0</v>
      </c>
      <c r="K26" s="54"/>
    </row>
    <row r="27" spans="1:11" s="45" customFormat="1" ht="15" customHeight="1" x14ac:dyDescent="0.35">
      <c r="A27" s="79">
        <v>2341467000120</v>
      </c>
      <c r="B27" s="80" t="s">
        <v>128</v>
      </c>
      <c r="C27" s="80" t="s">
        <v>129</v>
      </c>
      <c r="D27" s="81">
        <v>237</v>
      </c>
      <c r="E27" s="81">
        <v>895</v>
      </c>
      <c r="F27" s="81">
        <v>1160729</v>
      </c>
      <c r="G27" s="87">
        <v>5.5994553486999998E-2</v>
      </c>
      <c r="H27" s="83">
        <v>7209234.5099999998</v>
      </c>
      <c r="I27" s="83">
        <v>7209234.5099999998</v>
      </c>
      <c r="J27" s="75">
        <f t="shared" si="0"/>
        <v>0</v>
      </c>
      <c r="K27" s="54"/>
    </row>
    <row r="28" spans="1:11" s="45" customFormat="1" ht="15" customHeight="1" x14ac:dyDescent="0.35">
      <c r="A28" s="79">
        <v>6272793000184</v>
      </c>
      <c r="B28" s="80" t="s">
        <v>146</v>
      </c>
      <c r="C28" s="80" t="s">
        <v>109</v>
      </c>
      <c r="D28" s="81">
        <v>237</v>
      </c>
      <c r="E28" s="81">
        <v>895</v>
      </c>
      <c r="F28" s="81">
        <v>715352</v>
      </c>
      <c r="G28" s="87">
        <v>2.7654566387999999E-2</v>
      </c>
      <c r="H28" s="83">
        <v>3560493.69</v>
      </c>
      <c r="I28" s="83">
        <v>3560493.69</v>
      </c>
      <c r="J28" s="75">
        <f t="shared" si="0"/>
        <v>0</v>
      </c>
      <c r="K28" s="54"/>
    </row>
    <row r="29" spans="1:11" s="45" customFormat="1" ht="15" customHeight="1" x14ac:dyDescent="0.35">
      <c r="A29" s="79">
        <v>7522669000192</v>
      </c>
      <c r="B29" s="80" t="s">
        <v>142</v>
      </c>
      <c r="C29" s="80" t="s">
        <v>94</v>
      </c>
      <c r="D29" s="81">
        <v>237</v>
      </c>
      <c r="E29" s="81">
        <v>895</v>
      </c>
      <c r="F29" s="81">
        <v>791156</v>
      </c>
      <c r="G29" s="87">
        <v>3.9077503067000002E-2</v>
      </c>
      <c r="H29" s="83">
        <v>5031183.68</v>
      </c>
      <c r="I29" s="83">
        <v>5031183.68</v>
      </c>
      <c r="J29" s="75">
        <f t="shared" si="0"/>
        <v>0</v>
      </c>
      <c r="K29" s="54"/>
    </row>
    <row r="30" spans="1:11" s="45" customFormat="1" ht="15" customHeight="1" x14ac:dyDescent="0.35">
      <c r="A30" s="79">
        <v>12272084000100</v>
      </c>
      <c r="B30" s="80" t="s">
        <v>141</v>
      </c>
      <c r="C30" s="80" t="s">
        <v>65</v>
      </c>
      <c r="D30" s="81">
        <v>237</v>
      </c>
      <c r="E30" s="81">
        <v>895</v>
      </c>
      <c r="F30" s="81">
        <v>797421</v>
      </c>
      <c r="G30" s="87">
        <v>2.2147028137999999E-2</v>
      </c>
      <c r="H30" s="83">
        <v>2851404.46</v>
      </c>
      <c r="I30" s="83">
        <v>2851404.46</v>
      </c>
      <c r="J30" s="75">
        <f t="shared" si="0"/>
        <v>0</v>
      </c>
      <c r="K30" s="54"/>
    </row>
    <row r="31" spans="1:11" s="45" customFormat="1" ht="15" customHeight="1" x14ac:dyDescent="0.35">
      <c r="A31" s="79">
        <v>9095183000140</v>
      </c>
      <c r="B31" s="80" t="s">
        <v>158</v>
      </c>
      <c r="C31" s="80" t="s">
        <v>126</v>
      </c>
      <c r="D31" s="81">
        <v>237</v>
      </c>
      <c r="E31" s="81">
        <v>895</v>
      </c>
      <c r="F31" s="81">
        <v>714453</v>
      </c>
      <c r="G31" s="87">
        <v>1.5635549057999999E-2</v>
      </c>
      <c r="H31" s="83">
        <v>2013059</v>
      </c>
      <c r="I31" s="83">
        <v>2013059</v>
      </c>
      <c r="J31" s="75">
        <f t="shared" si="0"/>
        <v>0</v>
      </c>
      <c r="K31" s="54"/>
    </row>
    <row r="32" spans="1:11" s="45" customFormat="1" ht="15" customHeight="1" x14ac:dyDescent="0.35">
      <c r="A32" s="79">
        <v>6840748000189</v>
      </c>
      <c r="B32" s="80" t="s">
        <v>147</v>
      </c>
      <c r="C32" s="80" t="s">
        <v>68</v>
      </c>
      <c r="D32" s="81">
        <v>237</v>
      </c>
      <c r="E32" s="81">
        <v>895</v>
      </c>
      <c r="F32" s="81">
        <v>797456</v>
      </c>
      <c r="G32" s="87">
        <v>2.2056021424E-2</v>
      </c>
      <c r="H32" s="83">
        <v>2839687.45</v>
      </c>
      <c r="I32" s="83">
        <v>2839687.45</v>
      </c>
      <c r="J32" s="75">
        <f t="shared" si="0"/>
        <v>0</v>
      </c>
      <c r="K32" s="54"/>
    </row>
    <row r="33" spans="1:11" s="45" customFormat="1" ht="15" customHeight="1" x14ac:dyDescent="0.35">
      <c r="A33" s="79">
        <v>7282377000120</v>
      </c>
      <c r="B33" s="80" t="s">
        <v>100</v>
      </c>
      <c r="C33" s="80" t="s">
        <v>131</v>
      </c>
      <c r="D33" s="81">
        <v>237</v>
      </c>
      <c r="E33" s="81">
        <v>895</v>
      </c>
      <c r="F33" s="81">
        <v>783765</v>
      </c>
      <c r="G33" s="87">
        <v>1.1632669655E-2</v>
      </c>
      <c r="H33" s="83">
        <v>1497692.87</v>
      </c>
      <c r="I33" s="83">
        <v>1497692.87</v>
      </c>
      <c r="J33" s="75">
        <f t="shared" si="0"/>
        <v>0</v>
      </c>
      <c r="K33" s="54"/>
    </row>
    <row r="34" spans="1:11" s="45" customFormat="1" ht="15" customHeight="1" x14ac:dyDescent="0.35">
      <c r="A34" s="79">
        <v>5914650000166</v>
      </c>
      <c r="B34" s="80" t="s">
        <v>148</v>
      </c>
      <c r="C34" s="80" t="s">
        <v>132</v>
      </c>
      <c r="D34" s="81">
        <v>237</v>
      </c>
      <c r="E34" s="81">
        <v>895</v>
      </c>
      <c r="F34" s="81">
        <v>978914</v>
      </c>
      <c r="G34" s="87">
        <v>6.9387245970000001E-3</v>
      </c>
      <c r="H34" s="83">
        <v>893352.83</v>
      </c>
      <c r="I34" s="83">
        <v>893352.83</v>
      </c>
      <c r="J34" s="75">
        <f t="shared" si="0"/>
        <v>0</v>
      </c>
      <c r="K34" s="54"/>
    </row>
    <row r="35" spans="1:11" s="45" customFormat="1" ht="15" customHeight="1" x14ac:dyDescent="0.35">
      <c r="A35" s="79">
        <v>25086034000171</v>
      </c>
      <c r="B35" s="80" t="s">
        <v>101</v>
      </c>
      <c r="C35" s="80" t="s">
        <v>111</v>
      </c>
      <c r="D35" s="81">
        <v>237</v>
      </c>
      <c r="E35" s="81">
        <v>895</v>
      </c>
      <c r="F35" s="81">
        <v>715468</v>
      </c>
      <c r="G35" s="87">
        <v>4.1048726230000004E-3</v>
      </c>
      <c r="H35" s="83">
        <v>528497.64</v>
      </c>
      <c r="I35" s="83">
        <v>528497.64</v>
      </c>
      <c r="J35" s="75">
        <f t="shared" si="0"/>
        <v>0</v>
      </c>
      <c r="K35" s="54"/>
    </row>
    <row r="36" spans="1:11" s="45" customFormat="1" ht="15" customHeight="1" x14ac:dyDescent="0.35">
      <c r="A36" s="79">
        <v>19527639000158</v>
      </c>
      <c r="B36" s="80" t="s">
        <v>96</v>
      </c>
      <c r="C36" s="80" t="s">
        <v>90</v>
      </c>
      <c r="D36" s="81">
        <v>237</v>
      </c>
      <c r="E36" s="81">
        <v>895</v>
      </c>
      <c r="F36" s="81">
        <v>714429</v>
      </c>
      <c r="G36" s="87">
        <v>4.1135640399999999E-3</v>
      </c>
      <c r="H36" s="83">
        <v>529616.65</v>
      </c>
      <c r="I36" s="83">
        <v>529616.65</v>
      </c>
      <c r="J36" s="75">
        <f t="shared" si="0"/>
        <v>0</v>
      </c>
      <c r="K36" s="54"/>
    </row>
    <row r="37" spans="1:11" s="45" customFormat="1" ht="15" customHeight="1" x14ac:dyDescent="0.35">
      <c r="A37" s="79">
        <v>8826596000195</v>
      </c>
      <c r="B37" s="80" t="s">
        <v>157</v>
      </c>
      <c r="C37" s="80" t="s">
        <v>114</v>
      </c>
      <c r="D37" s="81">
        <v>237</v>
      </c>
      <c r="E37" s="81">
        <v>895</v>
      </c>
      <c r="F37" s="81">
        <v>714437</v>
      </c>
      <c r="G37" s="87">
        <v>2.2969741019999998E-3</v>
      </c>
      <c r="H37" s="83">
        <v>295732.78000000003</v>
      </c>
      <c r="I37" s="83">
        <v>295732.78000000003</v>
      </c>
      <c r="J37" s="75">
        <f t="shared" si="0"/>
        <v>0</v>
      </c>
      <c r="K37" s="54"/>
    </row>
    <row r="38" spans="1:11" s="45" customFormat="1" ht="15" customHeight="1" x14ac:dyDescent="0.35">
      <c r="A38" s="79">
        <v>27485069000109</v>
      </c>
      <c r="B38" s="80" t="s">
        <v>163</v>
      </c>
      <c r="C38" s="80" t="s">
        <v>91</v>
      </c>
      <c r="D38" s="81">
        <v>237</v>
      </c>
      <c r="E38" s="81">
        <v>895</v>
      </c>
      <c r="F38" s="81">
        <v>1169033</v>
      </c>
      <c r="G38" s="87">
        <v>2.1666711939999999E-3</v>
      </c>
      <c r="H38" s="83">
        <v>278956.43</v>
      </c>
      <c r="I38" s="83">
        <v>278956.43</v>
      </c>
      <c r="J38" s="75">
        <f t="shared" si="0"/>
        <v>0</v>
      </c>
      <c r="K38" s="54"/>
    </row>
    <row r="39" spans="1:11" s="45" customFormat="1" ht="15" customHeight="1" x14ac:dyDescent="0.35">
      <c r="A39" s="79">
        <v>23664303000104</v>
      </c>
      <c r="B39" s="80" t="s">
        <v>154</v>
      </c>
      <c r="C39" s="80" t="s">
        <v>127</v>
      </c>
      <c r="D39" s="81">
        <v>237</v>
      </c>
      <c r="E39" s="81">
        <v>895</v>
      </c>
      <c r="F39" s="81">
        <v>724386</v>
      </c>
      <c r="G39" s="87">
        <v>1.9982874789999999E-3</v>
      </c>
      <c r="H39" s="83">
        <v>257277.22</v>
      </c>
      <c r="I39" s="83">
        <v>257277.22</v>
      </c>
      <c r="J39" s="75">
        <f t="shared" si="0"/>
        <v>0</v>
      </c>
      <c r="K39" s="54"/>
    </row>
    <row r="40" spans="1:11" s="45" customFormat="1" ht="15" customHeight="1" x14ac:dyDescent="0.35">
      <c r="A40" s="79">
        <v>75805895000130</v>
      </c>
      <c r="B40" s="80" t="s">
        <v>139</v>
      </c>
      <c r="C40" s="80" t="s">
        <v>118</v>
      </c>
      <c r="D40" s="81">
        <v>237</v>
      </c>
      <c r="E40" s="81">
        <v>895</v>
      </c>
      <c r="F40" s="81">
        <v>1360000</v>
      </c>
      <c r="G40" s="87">
        <v>4.45745487E-4</v>
      </c>
      <c r="H40" s="83">
        <v>57389.22</v>
      </c>
      <c r="I40" s="83">
        <v>57389.22</v>
      </c>
      <c r="J40" s="75">
        <f t="shared" si="0"/>
        <v>0</v>
      </c>
      <c r="K40" s="54"/>
    </row>
    <row r="41" spans="1:11" s="45" customFormat="1" ht="15" customHeight="1" x14ac:dyDescent="0.35">
      <c r="A41" s="79">
        <v>83855973000130</v>
      </c>
      <c r="B41" s="80" t="s">
        <v>172</v>
      </c>
      <c r="C41" s="80" t="s">
        <v>173</v>
      </c>
      <c r="D41" s="81">
        <v>237</v>
      </c>
      <c r="E41" s="81">
        <v>895</v>
      </c>
      <c r="F41" s="81">
        <v>742147</v>
      </c>
      <c r="G41" s="87">
        <v>3.1965667399999999E-4</v>
      </c>
      <c r="H41" s="83">
        <v>41155.43</v>
      </c>
      <c r="I41" s="83">
        <v>41155.43</v>
      </c>
      <c r="J41" s="75">
        <f t="shared" si="0"/>
        <v>0</v>
      </c>
      <c r="K41" s="54"/>
    </row>
    <row r="42" spans="1:11" s="45" customFormat="1" ht="15" customHeight="1" x14ac:dyDescent="0.35">
      <c r="A42" s="79">
        <v>95289500000100</v>
      </c>
      <c r="B42" s="80" t="s">
        <v>119</v>
      </c>
      <c r="C42" s="80" t="s">
        <v>121</v>
      </c>
      <c r="D42" s="81">
        <v>237</v>
      </c>
      <c r="E42" s="81">
        <v>895</v>
      </c>
      <c r="F42" s="81">
        <v>1173057</v>
      </c>
      <c r="G42" s="87">
        <v>2.5025139499999999E-4</v>
      </c>
      <c r="H42" s="83">
        <v>32219.58</v>
      </c>
      <c r="I42" s="83">
        <v>32219.58</v>
      </c>
      <c r="J42" s="75">
        <f t="shared" si="0"/>
        <v>0</v>
      </c>
      <c r="K42" s="54"/>
    </row>
    <row r="43" spans="1:11" s="45" customFormat="1" ht="15" customHeight="1" x14ac:dyDescent="0.35">
      <c r="A43" s="79">
        <v>1377555000110</v>
      </c>
      <c r="B43" s="80" t="s">
        <v>162</v>
      </c>
      <c r="C43" s="80" t="s">
        <v>123</v>
      </c>
      <c r="D43" s="81">
        <v>237</v>
      </c>
      <c r="E43" s="81">
        <v>895</v>
      </c>
      <c r="F43" s="81">
        <v>1171950</v>
      </c>
      <c r="G43" s="87">
        <v>3.96476621E-4</v>
      </c>
      <c r="H43" s="83">
        <v>51045.91</v>
      </c>
      <c r="I43" s="83">
        <v>51045.91</v>
      </c>
      <c r="J43" s="75">
        <f t="shared" si="0"/>
        <v>0</v>
      </c>
      <c r="K43" s="54"/>
    </row>
    <row r="44" spans="1:11" s="45" customFormat="1" ht="15" customHeight="1" x14ac:dyDescent="0.35">
      <c r="A44" s="79">
        <v>89889604000144</v>
      </c>
      <c r="B44" s="80" t="s">
        <v>97</v>
      </c>
      <c r="C44" s="80" t="s">
        <v>92</v>
      </c>
      <c r="D44" s="81">
        <v>237</v>
      </c>
      <c r="E44" s="81">
        <v>895</v>
      </c>
      <c r="F44" s="81">
        <v>1327577</v>
      </c>
      <c r="G44" s="87">
        <v>2.2504262699999999E-4</v>
      </c>
      <c r="H44" s="83">
        <v>28973.98</v>
      </c>
      <c r="I44" s="83">
        <v>28973.98</v>
      </c>
      <c r="J44" s="75">
        <f t="shared" si="0"/>
        <v>0</v>
      </c>
      <c r="K44" s="54"/>
    </row>
    <row r="45" spans="1:11" s="45" customFormat="1" ht="15" customHeight="1" x14ac:dyDescent="0.35">
      <c r="A45" s="79">
        <v>97578090000134</v>
      </c>
      <c r="B45" s="80" t="s">
        <v>98</v>
      </c>
      <c r="C45" s="80" t="s">
        <v>93</v>
      </c>
      <c r="D45" s="81">
        <v>237</v>
      </c>
      <c r="E45" s="81">
        <v>895</v>
      </c>
      <c r="F45" s="81">
        <v>1339591</v>
      </c>
      <c r="G45" s="87">
        <v>1.04593476E-4</v>
      </c>
      <c r="H45" s="83">
        <v>13466.29</v>
      </c>
      <c r="I45" s="83">
        <v>13466.29</v>
      </c>
      <c r="J45" s="75">
        <f t="shared" si="0"/>
        <v>0</v>
      </c>
      <c r="K45" s="54"/>
    </row>
    <row r="46" spans="1:11" s="45" customFormat="1" ht="15" customHeight="1" x14ac:dyDescent="0.35">
      <c r="A46" s="79">
        <v>79850574000109</v>
      </c>
      <c r="B46" s="80" t="s">
        <v>80</v>
      </c>
      <c r="C46" s="80" t="s">
        <v>81</v>
      </c>
      <c r="D46" s="81">
        <v>237</v>
      </c>
      <c r="E46" s="81">
        <v>895</v>
      </c>
      <c r="F46" s="81">
        <v>1336150</v>
      </c>
      <c r="G46" s="87">
        <v>6.2011504000000005E-5</v>
      </c>
      <c r="H46" s="83">
        <v>7983.91</v>
      </c>
      <c r="I46" s="83">
        <v>7983.91</v>
      </c>
      <c r="J46" s="75">
        <f t="shared" si="0"/>
        <v>0</v>
      </c>
      <c r="K46" s="54"/>
    </row>
    <row r="47" spans="1:11" s="45" customFormat="1" ht="15" customHeight="1" x14ac:dyDescent="0.35">
      <c r="A47" s="79">
        <v>4065033000170</v>
      </c>
      <c r="B47" s="80" t="s">
        <v>155</v>
      </c>
      <c r="C47" s="80" t="s">
        <v>130</v>
      </c>
      <c r="D47" s="81">
        <v>237</v>
      </c>
      <c r="E47" s="81">
        <v>895</v>
      </c>
      <c r="F47" s="81">
        <v>979023</v>
      </c>
      <c r="G47" s="87">
        <v>1.3211470750000001E-3</v>
      </c>
      <c r="H47" s="83">
        <v>170096.17</v>
      </c>
      <c r="I47" s="83">
        <v>170096.17</v>
      </c>
      <c r="J47" s="75">
        <f t="shared" si="0"/>
        <v>0</v>
      </c>
      <c r="K47" s="54"/>
    </row>
    <row r="48" spans="1:11" s="45" customFormat="1" ht="15" customHeight="1" x14ac:dyDescent="0.35">
      <c r="A48" s="79">
        <v>90660754000160</v>
      </c>
      <c r="B48" s="80" t="s">
        <v>181</v>
      </c>
      <c r="C48" s="80" t="s">
        <v>180</v>
      </c>
      <c r="D48" s="81">
        <v>237</v>
      </c>
      <c r="E48" s="81">
        <v>895</v>
      </c>
      <c r="F48" s="81">
        <v>1055852</v>
      </c>
      <c r="G48" s="87">
        <v>8.0938515499999995E-4</v>
      </c>
      <c r="H48" s="83">
        <v>104207.41</v>
      </c>
      <c r="I48" s="83">
        <v>104207.41</v>
      </c>
      <c r="J48" s="75">
        <f t="shared" si="0"/>
        <v>0</v>
      </c>
      <c r="K48" s="54"/>
    </row>
    <row r="49" spans="1:11" s="45" customFormat="1" ht="15" customHeight="1" x14ac:dyDescent="0.35">
      <c r="A49" s="79">
        <v>97839922000129</v>
      </c>
      <c r="B49" s="80" t="s">
        <v>178</v>
      </c>
      <c r="C49" s="80" t="s">
        <v>177</v>
      </c>
      <c r="D49" s="81">
        <v>237</v>
      </c>
      <c r="E49" s="81">
        <v>895</v>
      </c>
      <c r="F49" s="81">
        <v>1385097</v>
      </c>
      <c r="G49" s="87">
        <v>2.0646529600000001E-4</v>
      </c>
      <c r="H49" s="83">
        <v>26582.17</v>
      </c>
      <c r="I49" s="83">
        <v>26582.17</v>
      </c>
      <c r="J49" s="75">
        <f t="shared" si="0"/>
        <v>0</v>
      </c>
      <c r="K49" s="54"/>
    </row>
    <row r="50" spans="1:11" s="58" customFormat="1" ht="17.25" customHeight="1" x14ac:dyDescent="0.35">
      <c r="A50" s="84"/>
      <c r="B50" s="84"/>
      <c r="C50" s="84"/>
      <c r="D50" s="76"/>
      <c r="E50" s="76"/>
      <c r="F50" s="76"/>
      <c r="G50" s="76">
        <f>SUM(G12:G49)</f>
        <v>1.0029040263450002</v>
      </c>
      <c r="H50" s="76">
        <f>SUM(H12:H49)</f>
        <v>129122742.60000001</v>
      </c>
      <c r="I50" s="76">
        <f>SUM(I12:I49)</f>
        <v>129122742.60000001</v>
      </c>
      <c r="J50" s="76">
        <f>SUM(J12:J49)</f>
        <v>0</v>
      </c>
    </row>
  </sheetData>
  <autoFilter ref="A11:J11" xr:uid="{00000000-0009-0000-0000-000005000000}">
    <sortState xmlns:xlrd2="http://schemas.microsoft.com/office/spreadsheetml/2017/richdata2" ref="A12:K42">
      <sortCondition ref="C11"/>
    </sortState>
  </autoFilter>
  <mergeCells count="1">
    <mergeCell ref="A1:K1"/>
  </mergeCells>
  <printOptions horizontalCentered="1"/>
  <pageMargins left="0.23622047244094491" right="0.23622047244094491" top="0.59055118110236227" bottom="0.78740157480314965" header="0.31496062992125984" footer="0.31496062992125984"/>
  <pageSetup paperSize="9" firstPageNumber="2" fitToHeight="0" orientation="portrait" useFirstPageNumber="1" r:id="rId1"/>
  <headerFooter differentFirst="1">
    <oddFooter>&amp;LCCEE Confidencial&amp;C&amp;D&amp;RPágina &amp;P</oddFooter>
    <firstFooter>&amp;LCCEE Confidencial&amp;R&amp;[Pagina]</first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ilha7">
    <pageSetUpPr fitToPage="1"/>
  </sheetPr>
  <dimension ref="A1:L54"/>
  <sheetViews>
    <sheetView showGridLines="0" zoomScale="90" zoomScaleNormal="90" workbookViewId="0">
      <selection activeCell="J5" sqref="J5"/>
    </sheetView>
  </sheetViews>
  <sheetFormatPr defaultColWidth="9.1796875" defaultRowHeight="13" x14ac:dyDescent="0.3"/>
  <cols>
    <col min="1" max="1" width="18.1796875" style="48" customWidth="1"/>
    <col min="2" max="2" width="56.453125" style="48" bestFit="1" customWidth="1"/>
    <col min="3" max="3" width="19.54296875" style="48" customWidth="1"/>
    <col min="4" max="4" width="8.26953125" style="42" customWidth="1"/>
    <col min="5" max="5" width="11.26953125" style="42" customWidth="1"/>
    <col min="6" max="6" width="10.453125" style="42" bestFit="1" customWidth="1"/>
    <col min="7" max="7" width="17.7265625" style="48" bestFit="1" customWidth="1"/>
    <col min="8" max="8" width="15.26953125" style="48" customWidth="1"/>
    <col min="9" max="9" width="19.81640625" style="48" bestFit="1" customWidth="1"/>
    <col min="10" max="10" width="24.26953125" style="48" bestFit="1" customWidth="1"/>
    <col min="11" max="12" width="16.1796875" style="48" bestFit="1" customWidth="1"/>
    <col min="13" max="14" width="9.1796875" style="48" customWidth="1"/>
    <col min="15" max="16384" width="9.1796875" style="48"/>
  </cols>
  <sheetData>
    <row r="1" spans="1:11" customFormat="1" ht="27.75" customHeight="1" x14ac:dyDescent="0.35">
      <c r="A1" s="206" t="s">
        <v>192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</row>
    <row r="2" spans="1:11" customFormat="1" ht="9" customHeight="1" x14ac:dyDescent="0.35">
      <c r="B2" s="40"/>
      <c r="D2" s="41"/>
      <c r="E2" s="41"/>
      <c r="F2" s="42"/>
      <c r="G2" s="41"/>
      <c r="H2" s="40" t="s">
        <v>72</v>
      </c>
      <c r="I2" s="40"/>
      <c r="J2" s="43"/>
    </row>
    <row r="3" spans="1:11" s="44" customFormat="1" ht="16" customHeight="1" x14ac:dyDescent="0.35">
      <c r="D3" s="56"/>
      <c r="E3" s="56"/>
      <c r="F3" s="45"/>
      <c r="G3" s="61"/>
      <c r="H3" s="62" t="s">
        <v>50</v>
      </c>
      <c r="I3" s="62" t="s">
        <v>51</v>
      </c>
      <c r="J3" s="62" t="s">
        <v>52</v>
      </c>
    </row>
    <row r="4" spans="1:11" s="44" customFormat="1" ht="16" customHeight="1" x14ac:dyDescent="0.35">
      <c r="B4" s="56"/>
      <c r="C4" s="56"/>
      <c r="D4" s="56"/>
      <c r="E4" s="56"/>
      <c r="F4" s="46"/>
      <c r="G4" s="63" t="s">
        <v>73</v>
      </c>
      <c r="H4" s="64">
        <v>96603423.549999997</v>
      </c>
      <c r="I4" s="65">
        <v>1</v>
      </c>
      <c r="J4" s="66">
        <v>42</v>
      </c>
    </row>
    <row r="5" spans="1:11" s="44" customFormat="1" ht="16" customHeight="1" x14ac:dyDescent="0.35">
      <c r="B5" s="50"/>
      <c r="C5" s="56"/>
      <c r="E5" s="37"/>
      <c r="F5" s="46"/>
      <c r="G5" s="94" t="s">
        <v>74</v>
      </c>
      <c r="H5" s="95">
        <v>348651.00999999978</v>
      </c>
      <c r="I5" s="96" t="s">
        <v>54</v>
      </c>
      <c r="J5" s="96" t="s">
        <v>54</v>
      </c>
    </row>
    <row r="6" spans="1:11" s="44" customFormat="1" ht="16" customHeight="1" x14ac:dyDescent="0.35">
      <c r="B6" s="55"/>
      <c r="C6" s="56"/>
      <c r="D6" s="56"/>
      <c r="E6" s="56"/>
      <c r="G6" s="94" t="s">
        <v>53</v>
      </c>
      <c r="H6" s="95">
        <v>67076570.810000002</v>
      </c>
      <c r="I6" s="97">
        <v>1</v>
      </c>
      <c r="J6" s="96">
        <v>99</v>
      </c>
    </row>
    <row r="7" spans="1:11" s="44" customFormat="1" ht="16" customHeight="1" x14ac:dyDescent="0.35">
      <c r="B7" s="55"/>
      <c r="C7" s="57"/>
      <c r="D7" s="56"/>
      <c r="E7" s="56"/>
      <c r="G7" s="94" t="s">
        <v>75</v>
      </c>
      <c r="H7" s="95">
        <v>29178201.729999997</v>
      </c>
      <c r="I7" s="97" t="s">
        <v>54</v>
      </c>
      <c r="J7" s="96">
        <v>60</v>
      </c>
    </row>
    <row r="8" spans="1:11" s="44" customFormat="1" ht="16" customHeight="1" x14ac:dyDescent="0.35">
      <c r="B8" s="55"/>
      <c r="C8" s="57"/>
      <c r="D8" s="56"/>
      <c r="E8" s="56"/>
      <c r="G8" s="67" t="s">
        <v>76</v>
      </c>
      <c r="H8" s="68">
        <f>SUM(H5:H7)</f>
        <v>96603423.550000012</v>
      </c>
      <c r="I8" s="69">
        <f>H8/H4</f>
        <v>1.0000000000000002</v>
      </c>
      <c r="J8" s="70" t="s">
        <v>54</v>
      </c>
    </row>
    <row r="9" spans="1:11" s="44" customFormat="1" ht="16" customHeight="1" x14ac:dyDescent="0.35">
      <c r="B9" s="55"/>
      <c r="C9" s="57"/>
      <c r="D9" s="56"/>
      <c r="E9" s="56"/>
      <c r="G9" s="71" t="s">
        <v>55</v>
      </c>
      <c r="H9" s="72">
        <f>SUM(J12:J53)</f>
        <v>0</v>
      </c>
      <c r="I9" s="73">
        <f>H9/H4</f>
        <v>0</v>
      </c>
      <c r="J9" s="74" t="s">
        <v>54</v>
      </c>
    </row>
    <row r="10" spans="1:11" s="44" customFormat="1" ht="16" customHeight="1" x14ac:dyDescent="0.35">
      <c r="A10" s="47"/>
      <c r="C10" s="47"/>
      <c r="F10" s="46"/>
    </row>
    <row r="11" spans="1:11" s="46" customFormat="1" ht="39" customHeight="1" x14ac:dyDescent="0.35">
      <c r="A11" s="77" t="s">
        <v>56</v>
      </c>
      <c r="B11" s="77" t="s">
        <v>57</v>
      </c>
      <c r="C11" s="77" t="s">
        <v>58</v>
      </c>
      <c r="D11" s="77" t="s">
        <v>59</v>
      </c>
      <c r="E11" s="78" t="s">
        <v>60</v>
      </c>
      <c r="F11" s="78" t="s">
        <v>61</v>
      </c>
      <c r="G11" s="78" t="s">
        <v>165</v>
      </c>
      <c r="H11" s="78" t="s">
        <v>166</v>
      </c>
      <c r="I11" s="77" t="s">
        <v>167</v>
      </c>
      <c r="J11" s="77" t="s">
        <v>168</v>
      </c>
    </row>
    <row r="12" spans="1:11" s="45" customFormat="1" ht="15" customHeight="1" x14ac:dyDescent="0.35">
      <c r="A12" s="79">
        <v>5965546000109</v>
      </c>
      <c r="B12" s="80" t="s">
        <v>137</v>
      </c>
      <c r="C12" s="80" t="s">
        <v>66</v>
      </c>
      <c r="D12" s="81">
        <v>237</v>
      </c>
      <c r="E12" s="81">
        <v>895</v>
      </c>
      <c r="F12" s="81">
        <v>1157019</v>
      </c>
      <c r="G12" s="87">
        <v>4.6551835690000001E-3</v>
      </c>
      <c r="H12" s="83">
        <v>449706.67</v>
      </c>
      <c r="I12" s="83">
        <v>449706.67</v>
      </c>
      <c r="J12" s="75">
        <f>I12-H12</f>
        <v>0</v>
      </c>
      <c r="K12" s="54"/>
    </row>
    <row r="13" spans="1:11" s="45" customFormat="1" ht="15" customHeight="1" x14ac:dyDescent="0.35">
      <c r="A13" s="79">
        <v>61695227000193</v>
      </c>
      <c r="B13" s="80" t="s">
        <v>156</v>
      </c>
      <c r="C13" s="80" t="s">
        <v>64</v>
      </c>
      <c r="D13" s="81">
        <v>237</v>
      </c>
      <c r="E13" s="81">
        <v>895</v>
      </c>
      <c r="F13" s="81">
        <v>714305</v>
      </c>
      <c r="G13" s="87">
        <v>0.123589828613</v>
      </c>
      <c r="H13" s="83">
        <v>11939200.560000001</v>
      </c>
      <c r="I13" s="83">
        <v>11939200.560000001</v>
      </c>
      <c r="J13" s="75">
        <f t="shared" ref="J13:J53" si="0">I13-H13</f>
        <v>0</v>
      </c>
      <c r="K13" s="54"/>
    </row>
    <row r="14" spans="1:11" s="45" customFormat="1" ht="15" customHeight="1" x14ac:dyDescent="0.35">
      <c r="A14" s="79">
        <v>6981180000116</v>
      </c>
      <c r="B14" s="80" t="s">
        <v>133</v>
      </c>
      <c r="C14" s="80" t="s">
        <v>69</v>
      </c>
      <c r="D14" s="81">
        <v>237</v>
      </c>
      <c r="E14" s="81">
        <v>895</v>
      </c>
      <c r="F14" s="81">
        <v>767859</v>
      </c>
      <c r="G14" s="87">
        <v>6.1803323324999999E-2</v>
      </c>
      <c r="H14" s="83">
        <v>5970412.6200000001</v>
      </c>
      <c r="I14" s="83">
        <v>5970412.6200000001</v>
      </c>
      <c r="J14" s="75">
        <f t="shared" si="0"/>
        <v>0</v>
      </c>
      <c r="K14" s="54"/>
    </row>
    <row r="15" spans="1:11" s="45" customFormat="1" ht="15" customHeight="1" x14ac:dyDescent="0.35">
      <c r="A15" s="79">
        <v>4368898000106</v>
      </c>
      <c r="B15" s="80" t="s">
        <v>135</v>
      </c>
      <c r="C15" s="80" t="s">
        <v>67</v>
      </c>
      <c r="D15" s="81">
        <v>237</v>
      </c>
      <c r="E15" s="81">
        <v>895</v>
      </c>
      <c r="F15" s="81">
        <v>714178</v>
      </c>
      <c r="G15" s="87">
        <v>8.6425340875000006E-2</v>
      </c>
      <c r="H15" s="83">
        <v>8348983.8099999996</v>
      </c>
      <c r="I15" s="83">
        <v>8348983.8099999996</v>
      </c>
      <c r="J15" s="75">
        <f t="shared" si="0"/>
        <v>0</v>
      </c>
      <c r="K15" s="54"/>
    </row>
    <row r="16" spans="1:11" s="45" customFormat="1" ht="15" customHeight="1" x14ac:dyDescent="0.35">
      <c r="A16" s="79">
        <v>8336783000190</v>
      </c>
      <c r="B16" s="80" t="s">
        <v>134</v>
      </c>
      <c r="C16" s="80" t="s">
        <v>85</v>
      </c>
      <c r="D16" s="81">
        <v>237</v>
      </c>
      <c r="E16" s="81">
        <v>895</v>
      </c>
      <c r="F16" s="81">
        <v>804517</v>
      </c>
      <c r="G16" s="87">
        <v>5.5915522156999999E-2</v>
      </c>
      <c r="H16" s="83">
        <v>5401630.8700000001</v>
      </c>
      <c r="I16" s="83">
        <v>5401630.8700000001</v>
      </c>
      <c r="J16" s="75">
        <f t="shared" si="0"/>
        <v>0</v>
      </c>
      <c r="K16" s="54"/>
    </row>
    <row r="17" spans="1:11" s="45" customFormat="1" ht="15" customHeight="1" x14ac:dyDescent="0.35">
      <c r="A17" s="79">
        <v>2016440000162</v>
      </c>
      <c r="B17" s="80" t="s">
        <v>95</v>
      </c>
      <c r="C17" s="80" t="s">
        <v>87</v>
      </c>
      <c r="D17" s="81">
        <v>237</v>
      </c>
      <c r="E17" s="81">
        <v>895</v>
      </c>
      <c r="F17" s="81">
        <v>714313</v>
      </c>
      <c r="G17" s="87">
        <v>4.3331767200000003E-2</v>
      </c>
      <c r="H17" s="83">
        <v>4185997.06</v>
      </c>
      <c r="I17" s="83">
        <v>4185997.06</v>
      </c>
      <c r="J17" s="75">
        <f t="shared" si="0"/>
        <v>0</v>
      </c>
      <c r="K17" s="54"/>
    </row>
    <row r="18" spans="1:11" s="45" customFormat="1" ht="15" customHeight="1" x14ac:dyDescent="0.35">
      <c r="A18" s="79">
        <v>10835932000108</v>
      </c>
      <c r="B18" s="80" t="s">
        <v>145</v>
      </c>
      <c r="C18" s="80" t="s">
        <v>104</v>
      </c>
      <c r="D18" s="81">
        <v>237</v>
      </c>
      <c r="E18" s="81">
        <v>895</v>
      </c>
      <c r="F18" s="81">
        <v>714216</v>
      </c>
      <c r="G18" s="87">
        <v>2.9275412569000001E-2</v>
      </c>
      <c r="H18" s="83">
        <v>2828105.08</v>
      </c>
      <c r="I18" s="83">
        <v>2828105.08</v>
      </c>
      <c r="J18" s="75">
        <f t="shared" si="0"/>
        <v>0</v>
      </c>
      <c r="K18" s="54"/>
    </row>
    <row r="19" spans="1:11" s="45" customFormat="1" ht="15" customHeight="1" x14ac:dyDescent="0.35">
      <c r="A19" s="79">
        <v>2328280000197</v>
      </c>
      <c r="B19" s="80" t="s">
        <v>117</v>
      </c>
      <c r="C19" s="80" t="s">
        <v>113</v>
      </c>
      <c r="D19" s="81">
        <v>237</v>
      </c>
      <c r="E19" s="81">
        <v>895</v>
      </c>
      <c r="F19" s="81">
        <v>715484</v>
      </c>
      <c r="G19" s="87">
        <v>4.2355099432999997E-2</v>
      </c>
      <c r="H19" s="83">
        <v>4091647.61</v>
      </c>
      <c r="I19" s="83">
        <v>4091647.61</v>
      </c>
      <c r="J19" s="75">
        <f t="shared" si="0"/>
        <v>0</v>
      </c>
      <c r="K19" s="54"/>
    </row>
    <row r="20" spans="1:11" s="45" customFormat="1" ht="15" customHeight="1" x14ac:dyDescent="0.35">
      <c r="A20" s="79">
        <v>1543032000104</v>
      </c>
      <c r="B20" s="80" t="s">
        <v>144</v>
      </c>
      <c r="C20" s="80" t="s">
        <v>124</v>
      </c>
      <c r="D20" s="81">
        <v>237</v>
      </c>
      <c r="E20" s="81">
        <v>895</v>
      </c>
      <c r="F20" s="81">
        <v>714569</v>
      </c>
      <c r="G20" s="87">
        <v>4.6495950919000002E-2</v>
      </c>
      <c r="H20" s="83">
        <v>4491668.04</v>
      </c>
      <c r="I20" s="83">
        <v>4491668.04</v>
      </c>
      <c r="J20" s="75">
        <f t="shared" si="0"/>
        <v>0</v>
      </c>
      <c r="K20" s="54"/>
    </row>
    <row r="21" spans="1:11" s="45" customFormat="1" ht="15" customHeight="1" x14ac:dyDescent="0.35">
      <c r="A21" s="79">
        <v>2302100000106</v>
      </c>
      <c r="B21" s="80" t="s">
        <v>136</v>
      </c>
      <c r="C21" s="80" t="s">
        <v>106</v>
      </c>
      <c r="D21" s="81">
        <v>237</v>
      </c>
      <c r="E21" s="81">
        <v>895</v>
      </c>
      <c r="F21" s="81">
        <v>714550</v>
      </c>
      <c r="G21" s="87">
        <v>3.7320991716E-2</v>
      </c>
      <c r="H21" s="83">
        <v>3605335.57</v>
      </c>
      <c r="I21" s="83">
        <v>3605335.57</v>
      </c>
      <c r="J21" s="75">
        <f t="shared" si="0"/>
        <v>0</v>
      </c>
      <c r="K21" s="54"/>
    </row>
    <row r="22" spans="1:11" s="45" customFormat="1" ht="15" customHeight="1" x14ac:dyDescent="0.35">
      <c r="A22" s="79">
        <v>4172213000151</v>
      </c>
      <c r="B22" s="80" t="s">
        <v>153</v>
      </c>
      <c r="C22" s="80" t="s">
        <v>125</v>
      </c>
      <c r="D22" s="81">
        <v>237</v>
      </c>
      <c r="E22" s="81">
        <v>895</v>
      </c>
      <c r="F22" s="81">
        <v>797677</v>
      </c>
      <c r="G22" s="87">
        <v>3.9448436710999998E-2</v>
      </c>
      <c r="H22" s="83">
        <v>3810854.04</v>
      </c>
      <c r="I22" s="83">
        <v>3810854.04</v>
      </c>
      <c r="J22" s="75">
        <f t="shared" si="0"/>
        <v>0</v>
      </c>
      <c r="K22" s="54"/>
    </row>
    <row r="23" spans="1:11" s="45" customFormat="1" ht="15" customHeight="1" x14ac:dyDescent="0.35">
      <c r="A23" s="79">
        <v>8467115000100</v>
      </c>
      <c r="B23" s="80" t="s">
        <v>143</v>
      </c>
      <c r="C23" s="80" t="s">
        <v>115</v>
      </c>
      <c r="D23" s="81">
        <v>237</v>
      </c>
      <c r="E23" s="81">
        <v>895</v>
      </c>
      <c r="F23" s="81">
        <v>808296</v>
      </c>
      <c r="G23" s="87">
        <v>3.2611702818E-2</v>
      </c>
      <c r="H23" s="83">
        <v>3150402.14</v>
      </c>
      <c r="I23" s="83">
        <v>3150402.14</v>
      </c>
      <c r="J23" s="75">
        <f t="shared" si="0"/>
        <v>0</v>
      </c>
      <c r="K23" s="54"/>
    </row>
    <row r="24" spans="1:11" s="45" customFormat="1" ht="15" customHeight="1" x14ac:dyDescent="0.35">
      <c r="A24" s="79">
        <v>3467321000199</v>
      </c>
      <c r="B24" s="80" t="s">
        <v>99</v>
      </c>
      <c r="C24" s="80" t="s">
        <v>108</v>
      </c>
      <c r="D24" s="81">
        <v>237</v>
      </c>
      <c r="E24" s="81">
        <v>895</v>
      </c>
      <c r="F24" s="81">
        <v>797693</v>
      </c>
      <c r="G24" s="87">
        <v>2.3735798958000001E-2</v>
      </c>
      <c r="H24" s="83">
        <v>2292959.44</v>
      </c>
      <c r="I24" s="83">
        <v>2292959.44</v>
      </c>
      <c r="J24" s="75">
        <f t="shared" si="0"/>
        <v>0</v>
      </c>
      <c r="K24" s="54"/>
    </row>
    <row r="25" spans="1:11" s="45" customFormat="1" ht="15" customHeight="1" x14ac:dyDescent="0.35">
      <c r="A25" s="79">
        <v>4895728000180</v>
      </c>
      <c r="B25" s="80" t="s">
        <v>169</v>
      </c>
      <c r="C25" s="80" t="s">
        <v>63</v>
      </c>
      <c r="D25" s="81">
        <v>237</v>
      </c>
      <c r="E25" s="81">
        <v>895</v>
      </c>
      <c r="F25" s="81">
        <v>715387</v>
      </c>
      <c r="G25" s="87">
        <v>2.3178077937E-2</v>
      </c>
      <c r="H25" s="83">
        <v>2239081.6800000002</v>
      </c>
      <c r="I25" s="83">
        <v>2239081.6800000002</v>
      </c>
      <c r="J25" s="75">
        <f t="shared" si="0"/>
        <v>0</v>
      </c>
      <c r="K25" s="54"/>
    </row>
    <row r="26" spans="1:11" s="45" customFormat="1" ht="15" customHeight="1" x14ac:dyDescent="0.35">
      <c r="A26" s="79">
        <v>28152650000171</v>
      </c>
      <c r="B26" s="80" t="s">
        <v>160</v>
      </c>
      <c r="C26" s="80" t="s">
        <v>107</v>
      </c>
      <c r="D26" s="81">
        <v>237</v>
      </c>
      <c r="E26" s="81">
        <v>895</v>
      </c>
      <c r="F26" s="81">
        <v>714011</v>
      </c>
      <c r="G26" s="87">
        <v>2.7523982922E-2</v>
      </c>
      <c r="H26" s="83">
        <v>2658910.98</v>
      </c>
      <c r="I26" s="83">
        <v>2658910.98</v>
      </c>
      <c r="J26" s="75">
        <f t="shared" si="0"/>
        <v>0</v>
      </c>
      <c r="K26" s="54"/>
    </row>
    <row r="27" spans="1:11" s="45" customFormat="1" ht="15" customHeight="1" x14ac:dyDescent="0.35">
      <c r="A27" s="79">
        <v>2341467000120</v>
      </c>
      <c r="B27" s="80" t="s">
        <v>128</v>
      </c>
      <c r="C27" s="80" t="s">
        <v>129</v>
      </c>
      <c r="D27" s="81">
        <v>237</v>
      </c>
      <c r="E27" s="81">
        <v>895</v>
      </c>
      <c r="F27" s="81">
        <v>1160729</v>
      </c>
      <c r="G27" s="87">
        <v>5.5603091925999999E-2</v>
      </c>
      <c r="H27" s="83">
        <v>5371449.04</v>
      </c>
      <c r="I27" s="83">
        <v>5371449.04</v>
      </c>
      <c r="J27" s="75">
        <f t="shared" si="0"/>
        <v>0</v>
      </c>
      <c r="K27" s="54"/>
    </row>
    <row r="28" spans="1:11" s="45" customFormat="1" ht="15" customHeight="1" x14ac:dyDescent="0.35">
      <c r="A28" s="79">
        <v>6272793000184</v>
      </c>
      <c r="B28" s="80" t="s">
        <v>146</v>
      </c>
      <c r="C28" s="80" t="s">
        <v>109</v>
      </c>
      <c r="D28" s="81">
        <v>237</v>
      </c>
      <c r="E28" s="81">
        <v>895</v>
      </c>
      <c r="F28" s="81">
        <v>715352</v>
      </c>
      <c r="G28" s="87">
        <v>2.4049701393999999E-2</v>
      </c>
      <c r="H28" s="83">
        <v>2323283.4900000002</v>
      </c>
      <c r="I28" s="83">
        <v>2323283.4900000002</v>
      </c>
      <c r="J28" s="75">
        <f t="shared" si="0"/>
        <v>0</v>
      </c>
      <c r="K28" s="54"/>
    </row>
    <row r="29" spans="1:11" s="45" customFormat="1" ht="15" customHeight="1" x14ac:dyDescent="0.35">
      <c r="A29" s="79">
        <v>7522669000192</v>
      </c>
      <c r="B29" s="80" t="s">
        <v>142</v>
      </c>
      <c r="C29" s="80" t="s">
        <v>94</v>
      </c>
      <c r="D29" s="81">
        <v>237</v>
      </c>
      <c r="E29" s="81">
        <v>895</v>
      </c>
      <c r="F29" s="81">
        <v>791156</v>
      </c>
      <c r="G29" s="87">
        <v>3.2774143851999997E-2</v>
      </c>
      <c r="H29" s="83">
        <v>3166094.5</v>
      </c>
      <c r="I29" s="83">
        <v>3166094.5</v>
      </c>
      <c r="J29" s="75">
        <f t="shared" si="0"/>
        <v>0</v>
      </c>
      <c r="K29" s="54"/>
    </row>
    <row r="30" spans="1:11" s="45" customFormat="1" ht="15" customHeight="1" x14ac:dyDescent="0.35">
      <c r="A30" s="79">
        <v>12272084000100</v>
      </c>
      <c r="B30" s="80" t="s">
        <v>141</v>
      </c>
      <c r="C30" s="80" t="s">
        <v>65</v>
      </c>
      <c r="D30" s="81">
        <v>237</v>
      </c>
      <c r="E30" s="81">
        <v>895</v>
      </c>
      <c r="F30" s="81">
        <v>797421</v>
      </c>
      <c r="G30" s="87">
        <v>1.0041004597999999E-2</v>
      </c>
      <c r="H30" s="83">
        <v>969995.42</v>
      </c>
      <c r="I30" s="83">
        <v>969995.42</v>
      </c>
      <c r="J30" s="75">
        <f t="shared" si="0"/>
        <v>0</v>
      </c>
      <c r="K30" s="54"/>
    </row>
    <row r="31" spans="1:11" s="45" customFormat="1" ht="15" customHeight="1" x14ac:dyDescent="0.35">
      <c r="A31" s="79">
        <v>9095183000140</v>
      </c>
      <c r="B31" s="80" t="s">
        <v>158</v>
      </c>
      <c r="C31" s="80" t="s">
        <v>126</v>
      </c>
      <c r="D31" s="81">
        <v>237</v>
      </c>
      <c r="E31" s="81">
        <v>895</v>
      </c>
      <c r="F31" s="81">
        <v>714453</v>
      </c>
      <c r="G31" s="87">
        <v>1.3644030424E-2</v>
      </c>
      <c r="H31" s="83">
        <v>1318060.05</v>
      </c>
      <c r="I31" s="83">
        <v>1318060.05</v>
      </c>
      <c r="J31" s="75">
        <f t="shared" si="0"/>
        <v>0</v>
      </c>
      <c r="K31" s="54"/>
    </row>
    <row r="32" spans="1:11" s="45" customFormat="1" ht="15" customHeight="1" x14ac:dyDescent="0.35">
      <c r="A32" s="79">
        <v>6840748000189</v>
      </c>
      <c r="B32" s="80" t="s">
        <v>147</v>
      </c>
      <c r="C32" s="80" t="s">
        <v>68</v>
      </c>
      <c r="D32" s="81">
        <v>237</v>
      </c>
      <c r="E32" s="81">
        <v>895</v>
      </c>
      <c r="F32" s="81">
        <v>797456</v>
      </c>
      <c r="G32" s="87">
        <v>1.8650684144999999E-2</v>
      </c>
      <c r="H32" s="83">
        <v>1801719.94</v>
      </c>
      <c r="I32" s="83">
        <v>1801719.94</v>
      </c>
      <c r="J32" s="75">
        <f t="shared" si="0"/>
        <v>0</v>
      </c>
      <c r="K32" s="54"/>
    </row>
    <row r="33" spans="1:12" s="45" customFormat="1" ht="15" customHeight="1" x14ac:dyDescent="0.35">
      <c r="A33" s="79">
        <v>7282377000120</v>
      </c>
      <c r="B33" s="80" t="s">
        <v>100</v>
      </c>
      <c r="C33" s="80" t="s">
        <v>131</v>
      </c>
      <c r="D33" s="81">
        <v>237</v>
      </c>
      <c r="E33" s="81">
        <v>895</v>
      </c>
      <c r="F33" s="81">
        <v>783765</v>
      </c>
      <c r="G33" s="87">
        <v>1.087614384E-2</v>
      </c>
      <c r="H33" s="83">
        <v>1050672.73</v>
      </c>
      <c r="I33" s="83">
        <v>1050672.73</v>
      </c>
      <c r="J33" s="75">
        <f t="shared" si="0"/>
        <v>0</v>
      </c>
      <c r="K33" s="54"/>
    </row>
    <row r="34" spans="1:12" s="45" customFormat="1" ht="15" customHeight="1" x14ac:dyDescent="0.35">
      <c r="A34" s="79">
        <v>5914650000166</v>
      </c>
      <c r="B34" s="80" t="s">
        <v>148</v>
      </c>
      <c r="C34" s="80" t="s">
        <v>132</v>
      </c>
      <c r="D34" s="81">
        <v>237</v>
      </c>
      <c r="E34" s="81">
        <v>895</v>
      </c>
      <c r="F34" s="81">
        <v>978914</v>
      </c>
      <c r="G34" s="87">
        <v>8.1700085880000006E-3</v>
      </c>
      <c r="H34" s="83">
        <v>789250.8</v>
      </c>
      <c r="I34" s="83">
        <v>789250.8</v>
      </c>
      <c r="J34" s="75">
        <f t="shared" si="0"/>
        <v>0</v>
      </c>
      <c r="K34" s="54"/>
    </row>
    <row r="35" spans="1:12" s="45" customFormat="1" ht="15" customHeight="1" x14ac:dyDescent="0.35">
      <c r="A35" s="79">
        <v>19527639000158</v>
      </c>
      <c r="B35" s="80" t="s">
        <v>96</v>
      </c>
      <c r="C35" s="80" t="s">
        <v>90</v>
      </c>
      <c r="D35" s="81">
        <v>237</v>
      </c>
      <c r="E35" s="81">
        <v>895</v>
      </c>
      <c r="F35" s="81">
        <v>714429</v>
      </c>
      <c r="G35" s="87">
        <v>4.2128553529999996E-3</v>
      </c>
      <c r="H35" s="83">
        <v>406976.25</v>
      </c>
      <c r="I35" s="83">
        <v>406976.25</v>
      </c>
      <c r="J35" s="75">
        <f t="shared" si="0"/>
        <v>0</v>
      </c>
      <c r="K35" s="54"/>
    </row>
    <row r="36" spans="1:12" s="45" customFormat="1" ht="15" customHeight="1" x14ac:dyDescent="0.35">
      <c r="A36" s="79">
        <v>8826596000195</v>
      </c>
      <c r="B36" s="80" t="s">
        <v>157</v>
      </c>
      <c r="C36" s="80" t="s">
        <v>114</v>
      </c>
      <c r="D36" s="81">
        <v>237</v>
      </c>
      <c r="E36" s="81">
        <v>895</v>
      </c>
      <c r="F36" s="81">
        <v>714437</v>
      </c>
      <c r="G36" s="87">
        <v>1.983696881E-3</v>
      </c>
      <c r="H36" s="83">
        <v>191631.91</v>
      </c>
      <c r="I36" s="83">
        <v>191631.91</v>
      </c>
      <c r="J36" s="75">
        <f t="shared" si="0"/>
        <v>0</v>
      </c>
      <c r="K36" s="54"/>
    </row>
    <row r="37" spans="1:12" s="45" customFormat="1" ht="15" customHeight="1" x14ac:dyDescent="0.35">
      <c r="A37" s="79">
        <v>27485069000109</v>
      </c>
      <c r="B37" s="80" t="s">
        <v>163</v>
      </c>
      <c r="C37" s="80" t="s">
        <v>91</v>
      </c>
      <c r="D37" s="81">
        <v>237</v>
      </c>
      <c r="E37" s="81">
        <v>895</v>
      </c>
      <c r="F37" s="81">
        <v>1169033</v>
      </c>
      <c r="G37" s="87">
        <v>1.9207675379999999E-3</v>
      </c>
      <c r="H37" s="83">
        <v>185552.72</v>
      </c>
      <c r="I37" s="83">
        <v>185552.72</v>
      </c>
      <c r="J37" s="75">
        <f t="shared" si="0"/>
        <v>0</v>
      </c>
      <c r="K37" s="54"/>
    </row>
    <row r="38" spans="1:12" s="45" customFormat="1" ht="15" customHeight="1" x14ac:dyDescent="0.35">
      <c r="A38" s="79">
        <v>23664303000104</v>
      </c>
      <c r="B38" s="80" t="s">
        <v>154</v>
      </c>
      <c r="C38" s="80" t="s">
        <v>127</v>
      </c>
      <c r="D38" s="81">
        <v>237</v>
      </c>
      <c r="E38" s="81">
        <v>895</v>
      </c>
      <c r="F38" s="81">
        <v>724386</v>
      </c>
      <c r="G38" s="87">
        <v>1.673638512E-3</v>
      </c>
      <c r="H38" s="83">
        <v>161679.21</v>
      </c>
      <c r="I38" s="83">
        <v>161679.21</v>
      </c>
      <c r="J38" s="75">
        <f t="shared" si="0"/>
        <v>0</v>
      </c>
      <c r="K38" s="54"/>
    </row>
    <row r="39" spans="1:12" s="45" customFormat="1" ht="15" customHeight="1" x14ac:dyDescent="0.35">
      <c r="A39" s="79">
        <v>75805895000130</v>
      </c>
      <c r="B39" s="80" t="s">
        <v>139</v>
      </c>
      <c r="C39" s="80" t="s">
        <v>118</v>
      </c>
      <c r="D39" s="81">
        <v>237</v>
      </c>
      <c r="E39" s="81">
        <v>895</v>
      </c>
      <c r="F39" s="81">
        <v>1360000</v>
      </c>
      <c r="G39" s="87">
        <v>4.9288926099999998E-4</v>
      </c>
      <c r="H39" s="83">
        <v>47614.79</v>
      </c>
      <c r="I39" s="83">
        <v>47614.79</v>
      </c>
      <c r="J39" s="75">
        <f t="shared" si="0"/>
        <v>0</v>
      </c>
      <c r="K39" s="54"/>
    </row>
    <row r="40" spans="1:12" s="45" customFormat="1" ht="15" customHeight="1" x14ac:dyDescent="0.35">
      <c r="A40" s="79">
        <v>83855973000130</v>
      </c>
      <c r="B40" s="80" t="s">
        <v>172</v>
      </c>
      <c r="C40" s="80" t="s">
        <v>173</v>
      </c>
      <c r="D40" s="81">
        <v>237</v>
      </c>
      <c r="E40" s="81">
        <v>895</v>
      </c>
      <c r="F40" s="81">
        <v>742147</v>
      </c>
      <c r="G40" s="87">
        <v>4.4551360999999998E-4</v>
      </c>
      <c r="H40" s="83">
        <v>43038.14</v>
      </c>
      <c r="I40" s="83">
        <v>43038.14</v>
      </c>
      <c r="J40" s="75">
        <f t="shared" si="0"/>
        <v>0</v>
      </c>
      <c r="K40" s="54"/>
    </row>
    <row r="41" spans="1:12" s="45" customFormat="1" ht="15" customHeight="1" x14ac:dyDescent="0.35">
      <c r="A41" s="79">
        <v>95289500000100</v>
      </c>
      <c r="B41" s="80" t="s">
        <v>119</v>
      </c>
      <c r="C41" s="80" t="s">
        <v>121</v>
      </c>
      <c r="D41" s="81">
        <v>237</v>
      </c>
      <c r="E41" s="81">
        <v>895</v>
      </c>
      <c r="F41" s="81">
        <v>1173057</v>
      </c>
      <c r="G41" s="87">
        <v>2.71662525E-4</v>
      </c>
      <c r="H41" s="83">
        <v>26243.53</v>
      </c>
      <c r="I41" s="83">
        <v>26243.53</v>
      </c>
      <c r="J41" s="75">
        <f t="shared" si="0"/>
        <v>0</v>
      </c>
      <c r="K41" s="54"/>
    </row>
    <row r="42" spans="1:12" s="45" customFormat="1" ht="15" customHeight="1" x14ac:dyDescent="0.35">
      <c r="A42" s="79">
        <v>1377555000110</v>
      </c>
      <c r="B42" s="80" t="s">
        <v>162</v>
      </c>
      <c r="C42" s="80" t="s">
        <v>123</v>
      </c>
      <c r="D42" s="81">
        <v>237</v>
      </c>
      <c r="E42" s="81">
        <v>895</v>
      </c>
      <c r="F42" s="81">
        <v>1171950</v>
      </c>
      <c r="G42" s="87">
        <v>3.8524825100000001E-4</v>
      </c>
      <c r="H42" s="83">
        <v>37216.300000000003</v>
      </c>
      <c r="I42" s="83">
        <v>37216.300000000003</v>
      </c>
      <c r="J42" s="75">
        <f t="shared" si="0"/>
        <v>0</v>
      </c>
      <c r="K42" s="54"/>
    </row>
    <row r="43" spans="1:12" s="45" customFormat="1" ht="15" customHeight="1" x14ac:dyDescent="0.35">
      <c r="A43" s="79">
        <v>89889604000144</v>
      </c>
      <c r="B43" s="80" t="s">
        <v>97</v>
      </c>
      <c r="C43" s="80" t="s">
        <v>92</v>
      </c>
      <c r="D43" s="81">
        <v>237</v>
      </c>
      <c r="E43" s="81">
        <v>895</v>
      </c>
      <c r="F43" s="81">
        <v>1327577</v>
      </c>
      <c r="G43" s="87">
        <v>2.3253016499999999E-4</v>
      </c>
      <c r="H43" s="83">
        <v>22463.21</v>
      </c>
      <c r="I43" s="83">
        <v>22463.21</v>
      </c>
      <c r="J43" s="75">
        <f t="shared" si="0"/>
        <v>0</v>
      </c>
      <c r="K43" s="54"/>
    </row>
    <row r="44" spans="1:12" s="45" customFormat="1" ht="15" customHeight="1" x14ac:dyDescent="0.35">
      <c r="A44" s="79">
        <v>97578090000134</v>
      </c>
      <c r="B44" s="80" t="s">
        <v>98</v>
      </c>
      <c r="C44" s="80" t="s">
        <v>93</v>
      </c>
      <c r="D44" s="81">
        <v>237</v>
      </c>
      <c r="E44" s="81">
        <v>895</v>
      </c>
      <c r="F44" s="81">
        <v>1339591</v>
      </c>
      <c r="G44" s="87">
        <v>9.5499410000000003E-5</v>
      </c>
      <c r="H44" s="83">
        <v>9225.57</v>
      </c>
      <c r="I44" s="83">
        <v>9225.57</v>
      </c>
      <c r="J44" s="75">
        <f t="shared" si="0"/>
        <v>0</v>
      </c>
      <c r="K44" s="54"/>
    </row>
    <row r="45" spans="1:12" s="58" customFormat="1" ht="17.25" customHeight="1" x14ac:dyDescent="0.35">
      <c r="A45" s="79">
        <v>79850574000109</v>
      </c>
      <c r="B45" s="80" t="s">
        <v>80</v>
      </c>
      <c r="C45" s="80" t="s">
        <v>81</v>
      </c>
      <c r="D45" s="81">
        <v>237</v>
      </c>
      <c r="E45" s="81">
        <v>895</v>
      </c>
      <c r="F45" s="81">
        <v>1336150</v>
      </c>
      <c r="G45" s="87">
        <v>6.3480151999999998E-5</v>
      </c>
      <c r="H45" s="83">
        <v>6132.4</v>
      </c>
      <c r="I45" s="83">
        <v>6132.4</v>
      </c>
      <c r="J45" s="75">
        <f t="shared" si="0"/>
        <v>0</v>
      </c>
    </row>
    <row r="46" spans="1:12" s="44" customFormat="1" ht="14" x14ac:dyDescent="0.35">
      <c r="A46" s="79">
        <v>4065033000170</v>
      </c>
      <c r="B46" s="80" t="s">
        <v>155</v>
      </c>
      <c r="C46" s="80" t="s">
        <v>130</v>
      </c>
      <c r="D46" s="81">
        <v>237</v>
      </c>
      <c r="E46" s="81">
        <v>895</v>
      </c>
      <c r="F46" s="81">
        <v>979023</v>
      </c>
      <c r="G46" s="87">
        <v>2.127541473E-3</v>
      </c>
      <c r="H46" s="83">
        <v>205527.79</v>
      </c>
      <c r="I46" s="83">
        <v>205527.79</v>
      </c>
      <c r="J46" s="75">
        <f t="shared" si="0"/>
        <v>0</v>
      </c>
      <c r="L46" s="51"/>
    </row>
    <row r="47" spans="1:12" x14ac:dyDescent="0.3">
      <c r="A47" s="79">
        <v>33050071000158</v>
      </c>
      <c r="B47" s="80" t="s">
        <v>140</v>
      </c>
      <c r="C47" s="80" t="s">
        <v>103</v>
      </c>
      <c r="D47" s="81">
        <v>237</v>
      </c>
      <c r="E47" s="81">
        <v>895</v>
      </c>
      <c r="F47" s="81" t="s">
        <v>193</v>
      </c>
      <c r="G47" s="87">
        <v>2.2288618569E-2</v>
      </c>
      <c r="H47" s="83">
        <v>2153156.86</v>
      </c>
      <c r="I47" s="83">
        <v>2153156.86</v>
      </c>
      <c r="J47" s="75">
        <f t="shared" si="0"/>
        <v>0</v>
      </c>
      <c r="L47" s="52"/>
    </row>
    <row r="48" spans="1:12" x14ac:dyDescent="0.3">
      <c r="A48" s="79">
        <v>8324196000181</v>
      </c>
      <c r="B48" s="80" t="s">
        <v>151</v>
      </c>
      <c r="C48" s="80" t="s">
        <v>88</v>
      </c>
      <c r="D48" s="81">
        <v>237</v>
      </c>
      <c r="E48" s="81">
        <v>895</v>
      </c>
      <c r="F48" s="81" t="s">
        <v>194</v>
      </c>
      <c r="G48" s="87">
        <v>2.8625277430000002E-3</v>
      </c>
      <c r="H48" s="83">
        <v>276529.98</v>
      </c>
      <c r="I48" s="83">
        <v>276529.98</v>
      </c>
      <c r="J48" s="75">
        <f t="shared" si="0"/>
        <v>0</v>
      </c>
    </row>
    <row r="49" spans="1:10" x14ac:dyDescent="0.3">
      <c r="A49" s="79">
        <v>53859112000169</v>
      </c>
      <c r="B49" s="80" t="s">
        <v>116</v>
      </c>
      <c r="C49" s="80" t="s">
        <v>112</v>
      </c>
      <c r="D49" s="81">
        <v>237</v>
      </c>
      <c r="E49" s="81">
        <v>895</v>
      </c>
      <c r="F49" s="81">
        <v>714577</v>
      </c>
      <c r="G49" s="87">
        <v>5.0981088650000001E-3</v>
      </c>
      <c r="H49" s="83">
        <v>492494.77</v>
      </c>
      <c r="I49" s="83">
        <v>492494.77</v>
      </c>
      <c r="J49" s="75">
        <f t="shared" si="0"/>
        <v>0</v>
      </c>
    </row>
    <row r="50" spans="1:10" x14ac:dyDescent="0.3">
      <c r="A50" s="79">
        <v>33050196000188</v>
      </c>
      <c r="B50" s="80" t="s">
        <v>152</v>
      </c>
      <c r="C50" s="80" t="s">
        <v>71</v>
      </c>
      <c r="D50" s="81">
        <v>237</v>
      </c>
      <c r="E50" s="81">
        <v>895</v>
      </c>
      <c r="F50" s="81">
        <v>714119</v>
      </c>
      <c r="G50" s="87">
        <v>4.9432242921999998E-2</v>
      </c>
      <c r="H50" s="83">
        <v>4775323.9000000004</v>
      </c>
      <c r="I50" s="83">
        <v>4775323.9000000004</v>
      </c>
      <c r="J50" s="75">
        <f t="shared" si="0"/>
        <v>0</v>
      </c>
    </row>
    <row r="51" spans="1:10" x14ac:dyDescent="0.3">
      <c r="A51" s="79">
        <v>60444437000146</v>
      </c>
      <c r="B51" s="80" t="s">
        <v>161</v>
      </c>
      <c r="C51" s="80" t="s">
        <v>102</v>
      </c>
      <c r="D51" s="81">
        <v>237</v>
      </c>
      <c r="E51" s="81">
        <v>895</v>
      </c>
      <c r="F51" s="81">
        <v>1001892</v>
      </c>
      <c r="G51" s="87">
        <v>5.3736173411000003E-2</v>
      </c>
      <c r="H51" s="83">
        <v>5191098.32</v>
      </c>
      <c r="I51" s="83">
        <v>5191098.32</v>
      </c>
      <c r="J51" s="75">
        <f t="shared" si="0"/>
        <v>0</v>
      </c>
    </row>
    <row r="52" spans="1:10" x14ac:dyDescent="0.3">
      <c r="A52" s="79">
        <v>90660754000160</v>
      </c>
      <c r="B52" s="80" t="s">
        <v>181</v>
      </c>
      <c r="C52" s="80" t="s">
        <v>180</v>
      </c>
      <c r="D52" s="81">
        <v>237</v>
      </c>
      <c r="E52" s="81">
        <v>895</v>
      </c>
      <c r="F52" s="81" t="s">
        <v>195</v>
      </c>
      <c r="G52" s="87">
        <v>9.5069436100000005E-4</v>
      </c>
      <c r="H52" s="83">
        <v>91840.33</v>
      </c>
      <c r="I52" s="83">
        <v>91840.33</v>
      </c>
      <c r="J52" s="75">
        <f t="shared" si="0"/>
        <v>0</v>
      </c>
    </row>
    <row r="53" spans="1:10" x14ac:dyDescent="0.3">
      <c r="A53" s="79">
        <v>97839922000129</v>
      </c>
      <c r="B53" s="80" t="s">
        <v>178</v>
      </c>
      <c r="C53" s="80" t="s">
        <v>177</v>
      </c>
      <c r="D53" s="81">
        <v>237</v>
      </c>
      <c r="E53" s="81">
        <v>895</v>
      </c>
      <c r="F53" s="81">
        <v>1385097</v>
      </c>
      <c r="G53" s="87">
        <v>2.5108250899999999E-4</v>
      </c>
      <c r="H53" s="83">
        <v>24255.43</v>
      </c>
      <c r="I53" s="83">
        <v>24255.43</v>
      </c>
      <c r="J53" s="75">
        <f t="shared" si="0"/>
        <v>0</v>
      </c>
    </row>
    <row r="54" spans="1:10" x14ac:dyDescent="0.3">
      <c r="A54" s="84"/>
      <c r="B54" s="84"/>
      <c r="C54" s="84"/>
      <c r="D54" s="76"/>
      <c r="E54" s="76"/>
      <c r="F54" s="76"/>
      <c r="G54" s="76">
        <f>SUM(G12:G53)</f>
        <v>0.99999999999999956</v>
      </c>
      <c r="H54" s="76">
        <f>SUM(H12:H53)</f>
        <v>96603423.549999997</v>
      </c>
      <c r="I54" s="76">
        <f>SUM(I12:I53)</f>
        <v>96603423.549999997</v>
      </c>
      <c r="J54" s="76">
        <f>I54-H54</f>
        <v>0</v>
      </c>
    </row>
  </sheetData>
  <autoFilter ref="A11:J11" xr:uid="{00000000-0009-0000-0000-000006000000}">
    <sortState xmlns:xlrd2="http://schemas.microsoft.com/office/spreadsheetml/2017/richdata2" ref="A12:J42">
      <sortCondition ref="C11"/>
    </sortState>
  </autoFilter>
  <mergeCells count="1">
    <mergeCell ref="A1:K1"/>
  </mergeCells>
  <printOptions horizontalCentered="1"/>
  <pageMargins left="0.23622047244094491" right="0.23622047244094491" top="0.59055118110236227" bottom="0.78740157480314965" header="0.31496062992125984" footer="0.31496062992125984"/>
  <pageSetup paperSize="9" firstPageNumber="2" fitToHeight="0" orientation="portrait" useFirstPageNumber="1" r:id="rId1"/>
  <headerFooter differentFirst="1">
    <oddFooter>&amp;LCCEE Confidencial&amp;C&amp;D&amp;RPágina &amp;P</oddFooter>
    <firstFooter>&amp;LCCEE Confidencial&amp;R&amp;[Pagina]</first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8">
    <pageSetUpPr fitToPage="1"/>
  </sheetPr>
  <dimension ref="A1:K53"/>
  <sheetViews>
    <sheetView showGridLines="0" topLeftCell="C2" zoomScale="90" zoomScaleNormal="90" workbookViewId="0">
      <selection activeCell="G18" sqref="G18"/>
    </sheetView>
  </sheetViews>
  <sheetFormatPr defaultColWidth="9.1796875" defaultRowHeight="13" x14ac:dyDescent="0.3"/>
  <cols>
    <col min="1" max="1" width="18.1796875" style="48" customWidth="1"/>
    <col min="2" max="2" width="56.453125" style="48" bestFit="1" customWidth="1"/>
    <col min="3" max="3" width="19.54296875" style="48" customWidth="1"/>
    <col min="4" max="4" width="8.26953125" style="42" customWidth="1"/>
    <col min="5" max="5" width="11.26953125" style="42" customWidth="1"/>
    <col min="6" max="6" width="10.453125" style="42" bestFit="1" customWidth="1"/>
    <col min="7" max="7" width="19.81640625" style="48" customWidth="1"/>
    <col min="8" max="8" width="15.26953125" style="48" customWidth="1"/>
    <col min="9" max="9" width="19.81640625" style="48" bestFit="1" customWidth="1"/>
    <col min="10" max="10" width="24.26953125" style="48" bestFit="1" customWidth="1"/>
    <col min="11" max="12" width="16.1796875" style="48" bestFit="1" customWidth="1"/>
    <col min="13" max="14" width="9.1796875" style="48" customWidth="1"/>
    <col min="15" max="16384" width="9.1796875" style="48"/>
  </cols>
  <sheetData>
    <row r="1" spans="1:11" customFormat="1" ht="27.75" customHeight="1" x14ac:dyDescent="0.35">
      <c r="A1" s="206" t="s">
        <v>198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</row>
    <row r="2" spans="1:11" customFormat="1" ht="9" customHeight="1" x14ac:dyDescent="0.35">
      <c r="B2" s="40"/>
      <c r="D2" s="41"/>
      <c r="E2" s="41"/>
      <c r="F2" s="42"/>
      <c r="G2" s="41"/>
      <c r="H2" s="40" t="s">
        <v>72</v>
      </c>
      <c r="I2" s="40"/>
      <c r="J2" s="43"/>
    </row>
    <row r="3" spans="1:11" s="44" customFormat="1" ht="16" customHeight="1" x14ac:dyDescent="0.35">
      <c r="D3" s="56"/>
      <c r="E3" s="56"/>
      <c r="F3" s="45"/>
      <c r="G3" s="61"/>
      <c r="H3" s="62" t="s">
        <v>50</v>
      </c>
      <c r="I3" s="62" t="s">
        <v>51</v>
      </c>
      <c r="J3" s="62" t="s">
        <v>52</v>
      </c>
    </row>
    <row r="4" spans="1:11" s="44" customFormat="1" ht="16" customHeight="1" x14ac:dyDescent="0.35">
      <c r="B4" s="56"/>
      <c r="C4" s="56"/>
      <c r="D4" s="56"/>
      <c r="E4" s="56"/>
      <c r="F4" s="46"/>
      <c r="G4" s="133" t="s">
        <v>73</v>
      </c>
      <c r="H4" s="134">
        <f>SUM(H12:H52)</f>
        <v>81869733.319999993</v>
      </c>
      <c r="I4" s="135">
        <v>1</v>
      </c>
      <c r="J4" s="136">
        <v>40</v>
      </c>
    </row>
    <row r="5" spans="1:11" s="44" customFormat="1" ht="16" customHeight="1" x14ac:dyDescent="0.35">
      <c r="B5" s="50"/>
      <c r="C5" s="56"/>
      <c r="E5" s="37"/>
      <c r="F5" s="46"/>
      <c r="G5" s="137" t="s">
        <v>74</v>
      </c>
      <c r="H5" s="131">
        <v>2299816.0300000003</v>
      </c>
      <c r="I5" s="138" t="s">
        <v>54</v>
      </c>
      <c r="J5" s="139" t="s">
        <v>54</v>
      </c>
    </row>
    <row r="6" spans="1:11" s="44" customFormat="1" ht="16" customHeight="1" x14ac:dyDescent="0.35">
      <c r="B6" s="55"/>
      <c r="C6" s="56"/>
      <c r="D6" s="56"/>
      <c r="E6" s="56"/>
      <c r="G6" s="137" t="s">
        <v>53</v>
      </c>
      <c r="H6" s="131">
        <v>64912810.49000001</v>
      </c>
      <c r="I6" s="138" t="s">
        <v>54</v>
      </c>
      <c r="J6" s="139">
        <v>99</v>
      </c>
    </row>
    <row r="7" spans="1:11" s="44" customFormat="1" ht="16" customHeight="1" x14ac:dyDescent="0.35">
      <c r="B7" s="55"/>
      <c r="C7" s="57"/>
      <c r="D7" s="56"/>
      <c r="E7" s="56"/>
      <c r="G7" s="137" t="s">
        <v>75</v>
      </c>
      <c r="H7" s="131">
        <v>14509321.920000002</v>
      </c>
      <c r="I7" s="138" t="s">
        <v>54</v>
      </c>
      <c r="J7" s="139">
        <v>60</v>
      </c>
    </row>
    <row r="8" spans="1:11" s="44" customFormat="1" ht="15.5" x14ac:dyDescent="0.35">
      <c r="B8" s="55"/>
      <c r="C8" s="57"/>
      <c r="D8" s="56"/>
      <c r="E8" s="56"/>
      <c r="G8" s="140" t="s">
        <v>170</v>
      </c>
      <c r="H8" s="132">
        <f>SUM(H5:H7)</f>
        <v>81721948.440000013</v>
      </c>
      <c r="I8" s="141">
        <f>H8/H4</f>
        <v>0.99819487771601334</v>
      </c>
      <c r="J8" s="142">
        <v>40</v>
      </c>
    </row>
    <row r="9" spans="1:11" s="44" customFormat="1" ht="16" customHeight="1" x14ac:dyDescent="0.35">
      <c r="B9" s="55"/>
      <c r="C9" s="57"/>
      <c r="D9" s="56"/>
      <c r="E9" s="56"/>
      <c r="G9" s="143" t="s">
        <v>55</v>
      </c>
      <c r="H9" s="130">
        <v>147784.87999998033</v>
      </c>
      <c r="I9" s="144">
        <f>H9/H4</f>
        <v>1.8051222839866989E-3</v>
      </c>
      <c r="J9" s="145">
        <v>1</v>
      </c>
    </row>
    <row r="10" spans="1:11" s="44" customFormat="1" ht="16" customHeight="1" x14ac:dyDescent="0.35">
      <c r="A10" s="47"/>
      <c r="C10" s="47"/>
      <c r="F10" s="46"/>
    </row>
    <row r="11" spans="1:11" s="46" customFormat="1" ht="39" customHeight="1" x14ac:dyDescent="0.35">
      <c r="A11" s="77" t="s">
        <v>56</v>
      </c>
      <c r="B11" s="77" t="s">
        <v>57</v>
      </c>
      <c r="C11" s="77" t="s">
        <v>58</v>
      </c>
      <c r="D11" s="77" t="s">
        <v>59</v>
      </c>
      <c r="E11" s="78" t="s">
        <v>60</v>
      </c>
      <c r="F11" s="78" t="s">
        <v>61</v>
      </c>
      <c r="G11" s="78" t="s">
        <v>62</v>
      </c>
      <c r="H11" s="78" t="s">
        <v>77</v>
      </c>
      <c r="I11" s="77" t="s">
        <v>78</v>
      </c>
      <c r="J11" s="77" t="s">
        <v>79</v>
      </c>
    </row>
    <row r="12" spans="1:11" s="45" customFormat="1" ht="15" customHeight="1" x14ac:dyDescent="0.35">
      <c r="A12" s="79">
        <v>61695227000193</v>
      </c>
      <c r="B12" s="80" t="s">
        <v>95</v>
      </c>
      <c r="C12" s="80" t="s">
        <v>87</v>
      </c>
      <c r="D12" s="81">
        <v>237</v>
      </c>
      <c r="E12" s="81">
        <v>895</v>
      </c>
      <c r="F12" s="81">
        <v>714313</v>
      </c>
      <c r="G12" s="87">
        <f>ROUND(H12/SUM($H$12:$H$52),12)</f>
        <v>3.4088530239999998E-2</v>
      </c>
      <c r="H12" s="83">
        <v>2790818.88</v>
      </c>
      <c r="I12" s="83">
        <f>G12*$H$8</f>
        <v>2785781.1106686611</v>
      </c>
      <c r="J12" s="75">
        <f>I12-H12</f>
        <v>-5037.7693313388154</v>
      </c>
      <c r="K12" s="54"/>
    </row>
    <row r="13" spans="1:11" s="45" customFormat="1" ht="15" customHeight="1" x14ac:dyDescent="0.35">
      <c r="A13" s="79">
        <v>6981180000116</v>
      </c>
      <c r="B13" s="80" t="s">
        <v>128</v>
      </c>
      <c r="C13" s="80" t="s">
        <v>129</v>
      </c>
      <c r="D13" s="81">
        <v>237</v>
      </c>
      <c r="E13" s="81">
        <v>895</v>
      </c>
      <c r="F13" s="81">
        <v>1160729</v>
      </c>
      <c r="G13" s="87">
        <f t="shared" ref="G13:G52" si="0">ROUND(H13/SUM($H$12:$H$52),12)</f>
        <v>3.8817076483999999E-2</v>
      </c>
      <c r="H13" s="83">
        <v>3177943.7</v>
      </c>
      <c r="I13" s="83">
        <f t="shared" ref="I13:I52" si="1">G13*$H$8</f>
        <v>3172207.1230169847</v>
      </c>
      <c r="J13" s="75">
        <f t="shared" ref="J13:J52" si="2">I13-H13</f>
        <v>-5736.5769830155186</v>
      </c>
      <c r="K13" s="54"/>
    </row>
    <row r="14" spans="1:11" s="45" customFormat="1" ht="15" customHeight="1" x14ac:dyDescent="0.35">
      <c r="A14" s="79">
        <v>33050196000188</v>
      </c>
      <c r="B14" s="80" t="s">
        <v>140</v>
      </c>
      <c r="C14" s="80" t="s">
        <v>103</v>
      </c>
      <c r="D14" s="81">
        <v>237</v>
      </c>
      <c r="E14" s="81">
        <v>895</v>
      </c>
      <c r="F14" s="81">
        <v>797758</v>
      </c>
      <c r="G14" s="87">
        <f t="shared" si="0"/>
        <v>2.6640954985E-2</v>
      </c>
      <c r="H14" s="83">
        <v>2181087.88</v>
      </c>
      <c r="I14" s="83">
        <f t="shared" si="1"/>
        <v>2177150.7496765312</v>
      </c>
      <c r="J14" s="75">
        <f t="shared" si="2"/>
        <v>-3937.1303234687075</v>
      </c>
      <c r="K14" s="54"/>
    </row>
    <row r="15" spans="1:11" s="45" customFormat="1" ht="15" customHeight="1" x14ac:dyDescent="0.35">
      <c r="A15" s="79">
        <v>60444437000146</v>
      </c>
      <c r="B15" s="80" t="s">
        <v>136</v>
      </c>
      <c r="C15" s="80" t="s">
        <v>106</v>
      </c>
      <c r="D15" s="81">
        <v>237</v>
      </c>
      <c r="E15" s="81">
        <v>895</v>
      </c>
      <c r="F15" s="81">
        <v>714550</v>
      </c>
      <c r="G15" s="87">
        <f t="shared" si="0"/>
        <v>3.0968158159999998E-2</v>
      </c>
      <c r="H15" s="83">
        <v>2535354.85</v>
      </c>
      <c r="I15" s="83">
        <f t="shared" si="1"/>
        <v>2530778.2244332856</v>
      </c>
      <c r="J15" s="75">
        <f t="shared" si="2"/>
        <v>-4576.6255667144433</v>
      </c>
      <c r="K15" s="54"/>
    </row>
    <row r="16" spans="1:11" s="45" customFormat="1" ht="15" customHeight="1" x14ac:dyDescent="0.35">
      <c r="A16" s="79">
        <v>4368898000106</v>
      </c>
      <c r="B16" s="80" t="s">
        <v>100</v>
      </c>
      <c r="C16" s="80" t="s">
        <v>131</v>
      </c>
      <c r="D16" s="81">
        <v>237</v>
      </c>
      <c r="E16" s="81">
        <v>895</v>
      </c>
      <c r="F16" s="81">
        <v>783765</v>
      </c>
      <c r="G16" s="87">
        <f t="shared" si="0"/>
        <v>9.8612179040000001E-3</v>
      </c>
      <c r="H16" s="83">
        <v>807335.28</v>
      </c>
      <c r="I16" s="83">
        <f t="shared" si="1"/>
        <v>805877.941106293</v>
      </c>
      <c r="J16" s="75">
        <f t="shared" si="2"/>
        <v>-1457.3388937070267</v>
      </c>
      <c r="K16" s="54"/>
    </row>
    <row r="17" spans="1:11" s="45" customFormat="1" ht="15" customHeight="1" x14ac:dyDescent="0.35">
      <c r="A17" s="79">
        <v>15139629000194</v>
      </c>
      <c r="B17" s="80" t="s">
        <v>137</v>
      </c>
      <c r="C17" s="80" t="s">
        <v>66</v>
      </c>
      <c r="D17" s="81">
        <v>237</v>
      </c>
      <c r="E17" s="81">
        <v>895</v>
      </c>
      <c r="F17" s="81">
        <v>1157019</v>
      </c>
      <c r="G17" s="87">
        <f t="shared" si="0"/>
        <v>5.2187615939999999E-3</v>
      </c>
      <c r="H17" s="83">
        <v>427258.62</v>
      </c>
      <c r="I17" s="83">
        <f t="shared" si="1"/>
        <v>426487.36590552027</v>
      </c>
      <c r="J17" s="75">
        <f t="shared" si="2"/>
        <v>-771.25409447972197</v>
      </c>
      <c r="K17" s="54"/>
    </row>
    <row r="18" spans="1:11" s="45" customFormat="1" ht="15" customHeight="1" x14ac:dyDescent="0.35">
      <c r="A18" s="79">
        <v>8336783000190</v>
      </c>
      <c r="B18" s="80" t="s">
        <v>141</v>
      </c>
      <c r="C18" s="80" t="s">
        <v>65</v>
      </c>
      <c r="D18" s="81">
        <v>237</v>
      </c>
      <c r="E18" s="81">
        <v>895</v>
      </c>
      <c r="F18" s="81">
        <v>797421</v>
      </c>
      <c r="G18" s="87">
        <f t="shared" si="0"/>
        <v>1.0401219663E-2</v>
      </c>
      <c r="H18" s="83">
        <v>851545.08</v>
      </c>
      <c r="I18" s="83">
        <f t="shared" si="1"/>
        <v>850007.93701280036</v>
      </c>
      <c r="J18" s="75">
        <f t="shared" si="2"/>
        <v>-1537.1429871995933</v>
      </c>
      <c r="K18" s="54"/>
    </row>
    <row r="19" spans="1:11" s="45" customFormat="1" ht="15" customHeight="1" x14ac:dyDescent="0.35">
      <c r="A19" s="79">
        <v>2341467000120</v>
      </c>
      <c r="B19" s="80" t="s">
        <v>142</v>
      </c>
      <c r="C19" s="80" t="s">
        <v>94</v>
      </c>
      <c r="D19" s="81">
        <v>237</v>
      </c>
      <c r="E19" s="81">
        <v>895</v>
      </c>
      <c r="F19" s="81">
        <v>791156</v>
      </c>
      <c r="G19" s="87">
        <f t="shared" si="0"/>
        <v>2.4362092059000001E-2</v>
      </c>
      <c r="H19" s="83">
        <v>1994517.98</v>
      </c>
      <c r="I19" s="83">
        <f t="shared" si="1"/>
        <v>1990917.6311361319</v>
      </c>
      <c r="J19" s="75">
        <f t="shared" si="2"/>
        <v>-3600.3488638680428</v>
      </c>
      <c r="K19" s="54"/>
    </row>
    <row r="20" spans="1:11" s="45" customFormat="1" ht="15" customHeight="1" x14ac:dyDescent="0.35">
      <c r="A20" s="79">
        <v>2016440000162</v>
      </c>
      <c r="B20" s="80" t="s">
        <v>143</v>
      </c>
      <c r="C20" s="80" t="s">
        <v>115</v>
      </c>
      <c r="D20" s="81">
        <v>237</v>
      </c>
      <c r="E20" s="81">
        <v>895</v>
      </c>
      <c r="F20" s="81">
        <v>808296</v>
      </c>
      <c r="G20" s="87">
        <f t="shared" si="0"/>
        <v>2.5683490403000001E-2</v>
      </c>
      <c r="H20" s="83">
        <v>2102700.5099999998</v>
      </c>
      <c r="I20" s="83">
        <f t="shared" si="1"/>
        <v>2098904.8784732013</v>
      </c>
      <c r="J20" s="75">
        <f t="shared" si="2"/>
        <v>-3795.6315267984755</v>
      </c>
      <c r="K20" s="54"/>
    </row>
    <row r="21" spans="1:11" s="45" customFormat="1" ht="15" customHeight="1" x14ac:dyDescent="0.35">
      <c r="A21" s="79">
        <v>10835932000108</v>
      </c>
      <c r="B21" s="80" t="s">
        <v>134</v>
      </c>
      <c r="C21" s="80" t="s">
        <v>85</v>
      </c>
      <c r="D21" s="81">
        <v>237</v>
      </c>
      <c r="E21" s="81">
        <v>895</v>
      </c>
      <c r="F21" s="81">
        <v>804517</v>
      </c>
      <c r="G21" s="87">
        <f t="shared" si="0"/>
        <v>5.2484305808000002E-2</v>
      </c>
      <c r="H21" s="83">
        <v>4296876.12</v>
      </c>
      <c r="I21" s="83">
        <f t="shared" si="1"/>
        <v>4289119.7331505697</v>
      </c>
      <c r="J21" s="75">
        <f t="shared" si="2"/>
        <v>-7756.3868494303897</v>
      </c>
      <c r="K21" s="54"/>
    </row>
    <row r="22" spans="1:11" s="45" customFormat="1" ht="15" customHeight="1" x14ac:dyDescent="0.35">
      <c r="A22" s="79">
        <v>1543032000104</v>
      </c>
      <c r="B22" s="80" t="s">
        <v>144</v>
      </c>
      <c r="C22" s="80" t="s">
        <v>124</v>
      </c>
      <c r="D22" s="81">
        <v>237</v>
      </c>
      <c r="E22" s="81">
        <v>895</v>
      </c>
      <c r="F22" s="81">
        <v>714569</v>
      </c>
      <c r="G22" s="87">
        <f t="shared" si="0"/>
        <v>4.1539716475000002E-2</v>
      </c>
      <c r="H22" s="83">
        <v>3400845.51</v>
      </c>
      <c r="I22" s="83">
        <f t="shared" si="1"/>
        <v>3394706.5679821693</v>
      </c>
      <c r="J22" s="75">
        <f t="shared" si="2"/>
        <v>-6138.9420178304426</v>
      </c>
      <c r="K22" s="54"/>
    </row>
    <row r="23" spans="1:11" s="45" customFormat="1" ht="15" customHeight="1" x14ac:dyDescent="0.35">
      <c r="A23" s="79">
        <v>2328280000197</v>
      </c>
      <c r="B23" s="80" t="s">
        <v>169</v>
      </c>
      <c r="C23" s="80" t="s">
        <v>63</v>
      </c>
      <c r="D23" s="81">
        <v>237</v>
      </c>
      <c r="E23" s="81">
        <v>895</v>
      </c>
      <c r="F23" s="81">
        <v>715387</v>
      </c>
      <c r="G23" s="87">
        <f t="shared" si="0"/>
        <v>2.7043208158000001E-2</v>
      </c>
      <c r="H23" s="83">
        <v>2214020.2400000002</v>
      </c>
      <c r="I23" s="83">
        <f t="shared" si="1"/>
        <v>2210023.6627402636</v>
      </c>
      <c r="J23" s="75">
        <f t="shared" si="2"/>
        <v>-3996.5772597366013</v>
      </c>
      <c r="K23" s="54"/>
    </row>
    <row r="24" spans="1:11" s="45" customFormat="1" ht="15" customHeight="1" x14ac:dyDescent="0.35">
      <c r="A24" s="79">
        <v>7047251000170</v>
      </c>
      <c r="B24" s="80" t="s">
        <v>145</v>
      </c>
      <c r="C24" s="80" t="s">
        <v>104</v>
      </c>
      <c r="D24" s="81">
        <v>237</v>
      </c>
      <c r="E24" s="81">
        <v>895</v>
      </c>
      <c r="F24" s="81">
        <v>714216</v>
      </c>
      <c r="G24" s="87">
        <f t="shared" si="0"/>
        <v>3.3039061326999998E-2</v>
      </c>
      <c r="H24" s="83">
        <v>2704899.14</v>
      </c>
      <c r="I24" s="83">
        <f t="shared" si="1"/>
        <v>2700016.4662710922</v>
      </c>
      <c r="J24" s="75">
        <f t="shared" si="2"/>
        <v>-4882.6737289079465</v>
      </c>
      <c r="K24" s="54"/>
    </row>
    <row r="25" spans="1:11" s="45" customFormat="1" ht="15" customHeight="1" x14ac:dyDescent="0.35">
      <c r="A25" s="79">
        <v>4895728000180</v>
      </c>
      <c r="B25" s="80" t="s">
        <v>101</v>
      </c>
      <c r="C25" s="80" t="s">
        <v>111</v>
      </c>
      <c r="D25" s="81">
        <v>237</v>
      </c>
      <c r="E25" s="81">
        <v>895</v>
      </c>
      <c r="F25" s="81">
        <v>715468</v>
      </c>
      <c r="G25" s="87">
        <f t="shared" si="0"/>
        <v>2.3765522629999999E-3</v>
      </c>
      <c r="H25" s="83">
        <v>194567.7</v>
      </c>
      <c r="I25" s="83">
        <f t="shared" si="1"/>
        <v>194216.48150185135</v>
      </c>
      <c r="J25" s="75">
        <f t="shared" si="2"/>
        <v>-351.21849814866437</v>
      </c>
      <c r="K25" s="54"/>
    </row>
    <row r="26" spans="1:11" s="45" customFormat="1" ht="15" customHeight="1" x14ac:dyDescent="0.35">
      <c r="A26" s="79">
        <v>33050071000158</v>
      </c>
      <c r="B26" s="80" t="s">
        <v>146</v>
      </c>
      <c r="C26" s="80" t="s">
        <v>109</v>
      </c>
      <c r="D26" s="81">
        <v>237</v>
      </c>
      <c r="E26" s="81">
        <v>895</v>
      </c>
      <c r="F26" s="81">
        <v>715352</v>
      </c>
      <c r="G26" s="87">
        <f t="shared" si="0"/>
        <v>2.2701257163000001E-2</v>
      </c>
      <c r="H26" s="83">
        <v>1858545.87</v>
      </c>
      <c r="I26" s="83">
        <f t="shared" si="1"/>
        <v>1855190.967397867</v>
      </c>
      <c r="J26" s="75">
        <f t="shared" si="2"/>
        <v>-3354.9026021331083</v>
      </c>
      <c r="K26" s="54"/>
    </row>
    <row r="27" spans="1:11" s="45" customFormat="1" ht="15" customHeight="1" x14ac:dyDescent="0.35">
      <c r="A27" s="79">
        <v>2302100000106</v>
      </c>
      <c r="B27" s="80" t="s">
        <v>99</v>
      </c>
      <c r="C27" s="80" t="s">
        <v>108</v>
      </c>
      <c r="D27" s="81">
        <v>237</v>
      </c>
      <c r="E27" s="81">
        <v>895</v>
      </c>
      <c r="F27" s="81">
        <v>797693</v>
      </c>
      <c r="G27" s="87">
        <f t="shared" si="0"/>
        <v>2.2471540158E-2</v>
      </c>
      <c r="H27" s="83">
        <v>1839739</v>
      </c>
      <c r="I27" s="83">
        <f t="shared" si="1"/>
        <v>1836418.0461594658</v>
      </c>
      <c r="J27" s="75">
        <f t="shared" si="2"/>
        <v>-3320.9538405342028</v>
      </c>
      <c r="K27" s="54"/>
    </row>
    <row r="28" spans="1:11" s="45" customFormat="1" ht="15" customHeight="1" x14ac:dyDescent="0.35">
      <c r="A28" s="79">
        <v>3467321000199</v>
      </c>
      <c r="B28" s="80" t="s">
        <v>133</v>
      </c>
      <c r="C28" s="80" t="s">
        <v>69</v>
      </c>
      <c r="D28" s="81">
        <v>237</v>
      </c>
      <c r="E28" s="81">
        <v>895</v>
      </c>
      <c r="F28" s="81">
        <v>767859</v>
      </c>
      <c r="G28" s="87">
        <f t="shared" si="0"/>
        <v>7.9390718235000005E-2</v>
      </c>
      <c r="H28" s="83">
        <v>6499696.9299999997</v>
      </c>
      <c r="I28" s="83">
        <f t="shared" si="1"/>
        <v>6487964.1822152389</v>
      </c>
      <c r="J28" s="75">
        <f t="shared" si="2"/>
        <v>-11732.747784760781</v>
      </c>
      <c r="K28" s="54"/>
    </row>
    <row r="29" spans="1:11" s="45" customFormat="1" ht="15" customHeight="1" x14ac:dyDescent="0.35">
      <c r="A29" s="79">
        <v>4172213000151</v>
      </c>
      <c r="B29" s="80" t="s">
        <v>147</v>
      </c>
      <c r="C29" s="80" t="s">
        <v>68</v>
      </c>
      <c r="D29" s="81">
        <v>237</v>
      </c>
      <c r="E29" s="81">
        <v>895</v>
      </c>
      <c r="F29" s="81">
        <v>797456</v>
      </c>
      <c r="G29" s="87">
        <f t="shared" si="0"/>
        <v>1.4772940267E-2</v>
      </c>
      <c r="H29" s="83">
        <v>1209456.68</v>
      </c>
      <c r="I29" s="83">
        <f t="shared" si="1"/>
        <v>1207273.4628069741</v>
      </c>
      <c r="J29" s="75">
        <f t="shared" si="2"/>
        <v>-2183.2171930258628</v>
      </c>
      <c r="K29" s="54"/>
    </row>
    <row r="30" spans="1:11" s="45" customFormat="1" ht="15" customHeight="1" x14ac:dyDescent="0.35">
      <c r="A30" s="79">
        <v>6272793000184</v>
      </c>
      <c r="B30" s="80" t="s">
        <v>148</v>
      </c>
      <c r="C30" s="80" t="s">
        <v>132</v>
      </c>
      <c r="D30" s="81">
        <v>237</v>
      </c>
      <c r="E30" s="81">
        <v>895</v>
      </c>
      <c r="F30" s="81">
        <v>978914</v>
      </c>
      <c r="G30" s="87">
        <f t="shared" si="0"/>
        <v>9.0434993490000008E-3</v>
      </c>
      <c r="H30" s="83">
        <v>740388.88</v>
      </c>
      <c r="I30" s="83">
        <f t="shared" si="1"/>
        <v>739052.38751615176</v>
      </c>
      <c r="J30" s="75">
        <f t="shared" si="2"/>
        <v>-1336.4924838482402</v>
      </c>
      <c r="K30" s="54"/>
    </row>
    <row r="31" spans="1:11" s="45" customFormat="1" ht="15" customHeight="1" x14ac:dyDescent="0.35">
      <c r="A31" s="79">
        <v>8467115000100</v>
      </c>
      <c r="B31" s="80" t="s">
        <v>149</v>
      </c>
      <c r="C31" s="80" t="s">
        <v>86</v>
      </c>
      <c r="D31" s="81">
        <v>237</v>
      </c>
      <c r="E31" s="81">
        <v>895</v>
      </c>
      <c r="F31" s="81">
        <v>714534</v>
      </c>
      <c r="G31" s="87">
        <f t="shared" si="0"/>
        <v>4.6304527280999999E-2</v>
      </c>
      <c r="H31" s="83">
        <v>3790939.3</v>
      </c>
      <c r="I31" s="83">
        <f t="shared" si="1"/>
        <v>3784096.190996456</v>
      </c>
      <c r="J31" s="75">
        <f t="shared" si="2"/>
        <v>-6843.1090035438538</v>
      </c>
      <c r="K31" s="54"/>
    </row>
    <row r="32" spans="1:11" s="45" customFormat="1" ht="15" customHeight="1" x14ac:dyDescent="0.35">
      <c r="A32" s="79">
        <v>28152650000171</v>
      </c>
      <c r="B32" s="80" t="s">
        <v>150</v>
      </c>
      <c r="C32" s="80" t="s">
        <v>105</v>
      </c>
      <c r="D32" s="81">
        <v>237</v>
      </c>
      <c r="E32" s="81">
        <v>895</v>
      </c>
      <c r="F32" s="81">
        <v>714097</v>
      </c>
      <c r="G32" s="87">
        <f t="shared" si="0"/>
        <v>2.7941321501999999E-2</v>
      </c>
      <c r="H32" s="83">
        <v>2287548.54</v>
      </c>
      <c r="I32" s="83">
        <f t="shared" si="1"/>
        <v>2283419.2351319077</v>
      </c>
      <c r="J32" s="75">
        <f t="shared" si="2"/>
        <v>-4129.3048680922948</v>
      </c>
      <c r="K32" s="54"/>
    </row>
    <row r="33" spans="1:11" s="45" customFormat="1" ht="15" customHeight="1" x14ac:dyDescent="0.35">
      <c r="A33" s="79">
        <v>7522669000192</v>
      </c>
      <c r="B33" s="80" t="s">
        <v>135</v>
      </c>
      <c r="C33" s="80" t="s">
        <v>67</v>
      </c>
      <c r="D33" s="81">
        <v>237</v>
      </c>
      <c r="E33" s="81">
        <v>895</v>
      </c>
      <c r="F33" s="81">
        <v>714178</v>
      </c>
      <c r="G33" s="87">
        <f t="shared" si="0"/>
        <v>4.8037253091000001E-2</v>
      </c>
      <c r="H33" s="83">
        <v>3932797.1</v>
      </c>
      <c r="I33" s="83">
        <f t="shared" si="1"/>
        <v>3925697.9203019333</v>
      </c>
      <c r="J33" s="75">
        <f t="shared" si="2"/>
        <v>-7099.1796980667859</v>
      </c>
      <c r="K33" s="54"/>
    </row>
    <row r="34" spans="1:11" s="45" customFormat="1" ht="15" customHeight="1" x14ac:dyDescent="0.35">
      <c r="A34" s="79">
        <v>8324196000181</v>
      </c>
      <c r="B34" s="80" t="s">
        <v>151</v>
      </c>
      <c r="C34" s="80" t="s">
        <v>88</v>
      </c>
      <c r="D34" s="81">
        <v>237</v>
      </c>
      <c r="E34" s="81">
        <v>895</v>
      </c>
      <c r="F34" s="81">
        <v>714232</v>
      </c>
      <c r="G34" s="87">
        <f t="shared" si="0"/>
        <v>1.1684699476E-2</v>
      </c>
      <c r="H34" s="83">
        <v>956623.23</v>
      </c>
      <c r="I34" s="83">
        <f t="shared" si="1"/>
        <v>954896.40811456717</v>
      </c>
      <c r="J34" s="75">
        <f t="shared" si="2"/>
        <v>-1726.8218854328152</v>
      </c>
      <c r="K34" s="54"/>
    </row>
    <row r="35" spans="1:11" s="45" customFormat="1" ht="15" customHeight="1" x14ac:dyDescent="0.35">
      <c r="A35" s="79">
        <v>6840748000189</v>
      </c>
      <c r="B35" s="80" t="s">
        <v>116</v>
      </c>
      <c r="C35" s="80" t="s">
        <v>112</v>
      </c>
      <c r="D35" s="81">
        <v>237</v>
      </c>
      <c r="E35" s="81">
        <v>895</v>
      </c>
      <c r="F35" s="81">
        <v>714577</v>
      </c>
      <c r="G35" s="87">
        <f t="shared" si="0"/>
        <v>6.1003191260000002E-3</v>
      </c>
      <c r="H35" s="83">
        <v>499431.5</v>
      </c>
      <c r="I35" s="83">
        <f t="shared" si="1"/>
        <v>498529.96508251794</v>
      </c>
      <c r="J35" s="75">
        <f t="shared" si="2"/>
        <v>-901.53491748205852</v>
      </c>
      <c r="K35" s="54"/>
    </row>
    <row r="36" spans="1:11" s="45" customFormat="1" ht="15" customHeight="1" x14ac:dyDescent="0.35">
      <c r="A36" s="79">
        <v>15413826000150</v>
      </c>
      <c r="B36" s="80" t="s">
        <v>152</v>
      </c>
      <c r="C36" s="80" t="s">
        <v>71</v>
      </c>
      <c r="D36" s="81">
        <v>237</v>
      </c>
      <c r="E36" s="81">
        <v>895</v>
      </c>
      <c r="F36" s="81">
        <v>714119</v>
      </c>
      <c r="G36" s="87">
        <f t="shared" si="0"/>
        <v>5.6133988638000003E-2</v>
      </c>
      <c r="H36" s="83">
        <v>4595674.68</v>
      </c>
      <c r="I36" s="83">
        <f t="shared" si="1"/>
        <v>4587378.9252061825</v>
      </c>
      <c r="J36" s="75">
        <f t="shared" si="2"/>
        <v>-8295.7547938171774</v>
      </c>
      <c r="K36" s="54"/>
    </row>
    <row r="37" spans="1:11" s="45" customFormat="1" ht="15" customHeight="1" x14ac:dyDescent="0.35">
      <c r="A37" s="79">
        <v>12272084000100</v>
      </c>
      <c r="B37" s="80" t="s">
        <v>153</v>
      </c>
      <c r="C37" s="80" t="s">
        <v>125</v>
      </c>
      <c r="D37" s="81">
        <v>237</v>
      </c>
      <c r="E37" s="81">
        <v>895</v>
      </c>
      <c r="F37" s="81">
        <v>797677</v>
      </c>
      <c r="G37" s="87">
        <f t="shared" si="0"/>
        <v>3.1268476470999999E-2</v>
      </c>
      <c r="H37" s="83">
        <v>2559941.83</v>
      </c>
      <c r="I37" s="83">
        <f t="shared" si="1"/>
        <v>2555320.8219604157</v>
      </c>
      <c r="J37" s="75">
        <f>I37-H37</f>
        <v>-4621.0080395843834</v>
      </c>
      <c r="K37" s="54"/>
    </row>
    <row r="38" spans="1:11" s="45" customFormat="1" ht="15" customHeight="1" x14ac:dyDescent="0.35">
      <c r="A38" s="79">
        <v>9095183000140</v>
      </c>
      <c r="B38" s="80" t="s">
        <v>154</v>
      </c>
      <c r="C38" s="80" t="s">
        <v>127</v>
      </c>
      <c r="D38" s="81">
        <v>237</v>
      </c>
      <c r="E38" s="81">
        <v>895</v>
      </c>
      <c r="F38" s="81">
        <v>724386</v>
      </c>
      <c r="G38" s="87">
        <f t="shared" si="0"/>
        <v>1.156506393E-3</v>
      </c>
      <c r="H38" s="83">
        <v>94682.87</v>
      </c>
      <c r="I38" s="83">
        <f t="shared" si="1"/>
        <v>94511.955819276394</v>
      </c>
      <c r="J38" s="75">
        <f t="shared" si="2"/>
        <v>-170.91418072360102</v>
      </c>
      <c r="K38" s="54"/>
    </row>
    <row r="39" spans="1:11" s="45" customFormat="1" ht="15" customHeight="1" x14ac:dyDescent="0.35">
      <c r="A39" s="79">
        <v>5914650000166</v>
      </c>
      <c r="B39" s="80" t="s">
        <v>117</v>
      </c>
      <c r="C39" s="80" t="s">
        <v>113</v>
      </c>
      <c r="D39" s="81">
        <v>237</v>
      </c>
      <c r="E39" s="81">
        <v>895</v>
      </c>
      <c r="F39" s="81">
        <v>715484</v>
      </c>
      <c r="G39" s="87">
        <f t="shared" si="0"/>
        <v>3.7061699200999998E-2</v>
      </c>
      <c r="H39" s="83">
        <v>3034231.43</v>
      </c>
      <c r="I39" s="83">
        <f t="shared" si="1"/>
        <v>3028754.2712029116</v>
      </c>
      <c r="J39" s="75">
        <f t="shared" si="2"/>
        <v>-5477.1587970885448</v>
      </c>
      <c r="K39" s="54"/>
    </row>
    <row r="40" spans="1:11" s="45" customFormat="1" ht="15" customHeight="1" x14ac:dyDescent="0.35">
      <c r="A40" s="79">
        <v>7282377000120</v>
      </c>
      <c r="B40" s="80" t="s">
        <v>155</v>
      </c>
      <c r="C40" s="80" t="s">
        <v>130</v>
      </c>
      <c r="D40" s="81">
        <v>237</v>
      </c>
      <c r="E40" s="81">
        <v>895</v>
      </c>
      <c r="F40" s="81">
        <v>979023</v>
      </c>
      <c r="G40" s="87">
        <f t="shared" si="0"/>
        <v>7.37433573E-4</v>
      </c>
      <c r="H40" s="83">
        <v>60373.49</v>
      </c>
      <c r="I40" s="83">
        <f t="shared" si="1"/>
        <v>60264.508430630987</v>
      </c>
      <c r="J40" s="75">
        <f t="shared" si="2"/>
        <v>-108.98156936901069</v>
      </c>
      <c r="K40" s="54"/>
    </row>
    <row r="41" spans="1:11" s="45" customFormat="1" ht="15" customHeight="1" x14ac:dyDescent="0.35">
      <c r="A41" s="79">
        <v>13017462000163</v>
      </c>
      <c r="B41" s="80" t="s">
        <v>156</v>
      </c>
      <c r="C41" s="80" t="s">
        <v>64</v>
      </c>
      <c r="D41" s="81">
        <v>237</v>
      </c>
      <c r="E41" s="81">
        <v>895</v>
      </c>
      <c r="F41" s="81">
        <v>714305</v>
      </c>
      <c r="G41" s="87">
        <f t="shared" si="0"/>
        <v>0.106811876323</v>
      </c>
      <c r="H41" s="83">
        <v>8744659.8300000001</v>
      </c>
      <c r="I41" s="83">
        <f t="shared" si="1"/>
        <v>8728874.6496478636</v>
      </c>
      <c r="J41" s="75">
        <f t="shared" si="2"/>
        <v>-15785.180352136493</v>
      </c>
      <c r="K41" s="54"/>
    </row>
    <row r="42" spans="1:11" s="45" customFormat="1" ht="15" customHeight="1" x14ac:dyDescent="0.35">
      <c r="A42" s="79">
        <v>25086034000171</v>
      </c>
      <c r="B42" s="80" t="s">
        <v>157</v>
      </c>
      <c r="C42" s="80" t="s">
        <v>114</v>
      </c>
      <c r="D42" s="81">
        <v>237</v>
      </c>
      <c r="E42" s="81">
        <v>895</v>
      </c>
      <c r="F42" s="81">
        <v>714437</v>
      </c>
      <c r="G42" s="87">
        <f t="shared" si="0"/>
        <v>1.682309254E-3</v>
      </c>
      <c r="H42" s="83">
        <v>137730.21</v>
      </c>
      <c r="I42" s="83">
        <f t="shared" si="1"/>
        <v>137481.59011552288</v>
      </c>
      <c r="J42" s="75">
        <f t="shared" si="2"/>
        <v>-248.61988447711337</v>
      </c>
      <c r="K42" s="54"/>
    </row>
    <row r="43" spans="1:11" s="45" customFormat="1" ht="15" customHeight="1" x14ac:dyDescent="0.35">
      <c r="A43" s="79">
        <v>53859112000169</v>
      </c>
      <c r="B43" s="80" t="s">
        <v>96</v>
      </c>
      <c r="C43" s="80" t="s">
        <v>90</v>
      </c>
      <c r="D43" s="81">
        <v>237</v>
      </c>
      <c r="E43" s="81">
        <v>895</v>
      </c>
      <c r="F43" s="81">
        <v>714429</v>
      </c>
      <c r="G43" s="87">
        <f t="shared" si="0"/>
        <v>3.1913255290000001E-3</v>
      </c>
      <c r="H43" s="83">
        <v>261272.97</v>
      </c>
      <c r="I43" s="83">
        <f t="shared" si="1"/>
        <v>260801.34033619377</v>
      </c>
      <c r="J43" s="75">
        <f t="shared" si="2"/>
        <v>-471.62966380623402</v>
      </c>
      <c r="K43" s="54"/>
    </row>
    <row r="44" spans="1:11" s="45" customFormat="1" ht="15" customHeight="1" x14ac:dyDescent="0.35">
      <c r="A44" s="79">
        <v>5965546000109</v>
      </c>
      <c r="B44" s="80" t="s">
        <v>158</v>
      </c>
      <c r="C44" s="80" t="s">
        <v>126</v>
      </c>
      <c r="D44" s="81">
        <v>237</v>
      </c>
      <c r="E44" s="81">
        <v>895</v>
      </c>
      <c r="F44" s="81">
        <v>714453</v>
      </c>
      <c r="G44" s="87">
        <f t="shared" si="0"/>
        <v>1.2066988860999999E-2</v>
      </c>
      <c r="H44" s="83">
        <v>987921.16</v>
      </c>
      <c r="I44" s="83">
        <f t="shared" si="1"/>
        <v>986137.84152469644</v>
      </c>
      <c r="J44" s="75">
        <f t="shared" si="2"/>
        <v>-1783.3184753035894</v>
      </c>
      <c r="K44" s="54"/>
    </row>
    <row r="45" spans="1:11" s="45" customFormat="1" ht="15" customHeight="1" x14ac:dyDescent="0.35">
      <c r="A45" s="79">
        <v>19527639000158</v>
      </c>
      <c r="B45" s="80" t="s">
        <v>138</v>
      </c>
      <c r="C45" s="80" t="s">
        <v>110</v>
      </c>
      <c r="D45" s="81">
        <v>237</v>
      </c>
      <c r="E45" s="81">
        <v>895</v>
      </c>
      <c r="F45" s="81">
        <v>714607</v>
      </c>
      <c r="G45" s="87">
        <f t="shared" si="0"/>
        <v>1.1657717587E-2</v>
      </c>
      <c r="H45" s="83">
        <v>954414.23</v>
      </c>
      <c r="I45" s="83">
        <f t="shared" si="1"/>
        <v>952691.39557289542</v>
      </c>
      <c r="J45" s="75">
        <f t="shared" si="2"/>
        <v>-1722.8344271045644</v>
      </c>
      <c r="K45" s="54"/>
    </row>
    <row r="46" spans="1:11" s="45" customFormat="1" ht="15" customHeight="1" x14ac:dyDescent="0.35">
      <c r="A46" s="79">
        <v>4065033000170</v>
      </c>
      <c r="B46" s="80" t="s">
        <v>160</v>
      </c>
      <c r="C46" s="80" t="s">
        <v>107</v>
      </c>
      <c r="D46" s="81">
        <v>237</v>
      </c>
      <c r="E46" s="81">
        <v>895</v>
      </c>
      <c r="F46" s="81">
        <v>714011</v>
      </c>
      <c r="G46" s="87">
        <f t="shared" si="0"/>
        <v>2.3780246142999999E-2</v>
      </c>
      <c r="H46" s="83">
        <v>1946882.41</v>
      </c>
      <c r="I46" s="83">
        <f t="shared" si="1"/>
        <v>1943368.049188755</v>
      </c>
      <c r="J46" s="75">
        <f t="shared" si="2"/>
        <v>-3514.3608112449292</v>
      </c>
      <c r="K46" s="54"/>
    </row>
    <row r="47" spans="1:11" s="45" customFormat="1" ht="15" customHeight="1" x14ac:dyDescent="0.35">
      <c r="A47" s="79">
        <v>8826596000195</v>
      </c>
      <c r="B47" s="80" t="s">
        <v>172</v>
      </c>
      <c r="C47" s="80" t="s">
        <v>173</v>
      </c>
      <c r="D47" s="81">
        <v>237</v>
      </c>
      <c r="E47" s="81">
        <v>895</v>
      </c>
      <c r="F47" s="81">
        <v>742147</v>
      </c>
      <c r="G47" s="87">
        <f t="shared" si="0"/>
        <v>3.03264576E-4</v>
      </c>
      <c r="H47" s="83">
        <v>24828.19</v>
      </c>
      <c r="I47" s="83">
        <f t="shared" si="1"/>
        <v>24783.372043550466</v>
      </c>
      <c r="J47" s="75">
        <f t="shared" si="2"/>
        <v>-44.817956449533085</v>
      </c>
      <c r="K47" s="54"/>
    </row>
    <row r="48" spans="1:11" s="45" customFormat="1" ht="15" customHeight="1" x14ac:dyDescent="0.35">
      <c r="A48" s="79">
        <v>27485069000109</v>
      </c>
      <c r="B48" s="80" t="s">
        <v>161</v>
      </c>
      <c r="C48" s="80" t="s">
        <v>102</v>
      </c>
      <c r="D48" s="81">
        <v>237</v>
      </c>
      <c r="E48" s="81">
        <v>895</v>
      </c>
      <c r="F48" s="81">
        <v>1001892</v>
      </c>
      <c r="G48" s="87">
        <f t="shared" si="0"/>
        <v>5.9760113189999998E-2</v>
      </c>
      <c r="H48" s="83">
        <v>4892544.53</v>
      </c>
      <c r="I48" s="83">
        <f t="shared" si="1"/>
        <v>4883712.8888817448</v>
      </c>
      <c r="J48" s="75">
        <f t="shared" si="2"/>
        <v>-8831.6411182554439</v>
      </c>
      <c r="K48" s="54"/>
    </row>
    <row r="49" spans="1:11" s="45" customFormat="1" ht="15" customHeight="1" x14ac:dyDescent="0.35">
      <c r="A49" s="79">
        <v>23664303000104</v>
      </c>
      <c r="B49" s="80" t="s">
        <v>162</v>
      </c>
      <c r="C49" s="80" t="s">
        <v>123</v>
      </c>
      <c r="D49" s="81">
        <v>237</v>
      </c>
      <c r="E49" s="81">
        <v>895</v>
      </c>
      <c r="F49" s="81">
        <v>1171950</v>
      </c>
      <c r="G49" s="87">
        <f t="shared" si="0"/>
        <v>3.6654400599999998E-4</v>
      </c>
      <c r="H49" s="83">
        <v>30008.86</v>
      </c>
      <c r="I49" s="83">
        <f t="shared" si="1"/>
        <v>29954.690359323053</v>
      </c>
      <c r="J49" s="75">
        <f t="shared" si="2"/>
        <v>-54.169640676947893</v>
      </c>
      <c r="K49" s="54"/>
    </row>
    <row r="50" spans="1:11" s="45" customFormat="1" ht="15" customHeight="1" x14ac:dyDescent="0.35">
      <c r="A50" s="79">
        <v>75805895000130</v>
      </c>
      <c r="B50" s="80" t="s">
        <v>163</v>
      </c>
      <c r="C50" s="80" t="s">
        <v>91</v>
      </c>
      <c r="D50" s="81">
        <v>237</v>
      </c>
      <c r="E50" s="81">
        <v>895</v>
      </c>
      <c r="F50" s="81">
        <v>1169033</v>
      </c>
      <c r="G50" s="87">
        <f t="shared" si="0"/>
        <v>1.879973022E-3</v>
      </c>
      <c r="H50" s="83">
        <v>153912.89000000001</v>
      </c>
      <c r="I50" s="83">
        <f t="shared" si="1"/>
        <v>153635.058372475</v>
      </c>
      <c r="J50" s="75">
        <f t="shared" si="2"/>
        <v>-277.83162752501084</v>
      </c>
      <c r="K50" s="54"/>
    </row>
    <row r="51" spans="1:11" s="45" customFormat="1" ht="15" customHeight="1" x14ac:dyDescent="0.35">
      <c r="A51" s="79">
        <v>83855973000130</v>
      </c>
      <c r="B51" s="80" t="s">
        <v>97</v>
      </c>
      <c r="C51" s="80" t="s">
        <v>92</v>
      </c>
      <c r="D51" s="81">
        <v>237</v>
      </c>
      <c r="E51" s="81">
        <v>895</v>
      </c>
      <c r="F51" s="81">
        <v>1327577</v>
      </c>
      <c r="G51" s="87">
        <f t="shared" si="0"/>
        <v>1.93549672E-4</v>
      </c>
      <c r="H51" s="83">
        <v>15845.86</v>
      </c>
      <c r="I51" s="83">
        <f t="shared" si="1"/>
        <v>15817.256315762914</v>
      </c>
      <c r="J51" s="75">
        <f t="shared" si="2"/>
        <v>-28.603684237086782</v>
      </c>
      <c r="K51" s="54"/>
    </row>
    <row r="52" spans="1:11" s="45" customFormat="1" ht="15" customHeight="1" x14ac:dyDescent="0.35">
      <c r="A52" s="79">
        <v>88446034000155</v>
      </c>
      <c r="B52" s="80" t="s">
        <v>181</v>
      </c>
      <c r="C52" s="80" t="s">
        <v>180</v>
      </c>
      <c r="D52" s="81">
        <v>237</v>
      </c>
      <c r="E52" s="81">
        <v>895</v>
      </c>
      <c r="F52" s="81">
        <v>1055852</v>
      </c>
      <c r="G52" s="87">
        <f t="shared" si="0"/>
        <v>9.7556638800000005E-4</v>
      </c>
      <c r="H52" s="83">
        <v>79869.36</v>
      </c>
      <c r="I52" s="83">
        <f t="shared" si="1"/>
        <v>79725.186059933054</v>
      </c>
      <c r="J52" s="75">
        <f t="shared" si="2"/>
        <v>-144.17394006694667</v>
      </c>
      <c r="K52" s="54"/>
    </row>
    <row r="53" spans="1:11" s="58" customFormat="1" ht="17.25" customHeight="1" x14ac:dyDescent="0.35">
      <c r="A53" s="84"/>
      <c r="B53" s="84"/>
      <c r="C53" s="84"/>
      <c r="D53" s="76"/>
      <c r="E53" s="76"/>
      <c r="F53" s="76"/>
      <c r="G53" s="76">
        <f>SUM(G12:G52)</f>
        <v>0.99999999999800016</v>
      </c>
      <c r="H53" s="76">
        <f>SUM(H12:H52)</f>
        <v>81869733.319999993</v>
      </c>
      <c r="I53" s="76">
        <f>SUM(I12:I52)</f>
        <v>81721948.439836562</v>
      </c>
      <c r="J53" s="76">
        <f>SUM(J12:J52)</f>
        <v>-147784.88016343099</v>
      </c>
    </row>
  </sheetData>
  <autoFilter ref="A11:J11" xr:uid="{00000000-0009-0000-0000-000007000000}">
    <sortState xmlns:xlrd2="http://schemas.microsoft.com/office/spreadsheetml/2017/richdata2" ref="A12:J42">
      <sortCondition ref="C11"/>
    </sortState>
  </autoFilter>
  <mergeCells count="1">
    <mergeCell ref="A1:K1"/>
  </mergeCells>
  <printOptions horizontalCentered="1"/>
  <pageMargins left="0.23622047244094491" right="0.23622047244094491" top="0.59055118110236227" bottom="0.78740157480314965" header="0.31496062992125984" footer="0.31496062992125984"/>
  <pageSetup paperSize="9" firstPageNumber="2" fitToHeight="0" orientation="portrait" useFirstPageNumber="1" r:id="rId1"/>
  <headerFooter differentFirst="1">
    <oddFooter>&amp;LCCEE Confidencial&amp;C&amp;D&amp;RPágina &amp;P</oddFooter>
    <firstFooter>&amp;LCCEE Confidencial&amp;R&amp;[Pagina]</first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ilha9">
    <pageSetUpPr fitToPage="1"/>
  </sheetPr>
  <dimension ref="A1:K60"/>
  <sheetViews>
    <sheetView showGridLines="0" topLeftCell="A2" zoomScale="90" zoomScaleNormal="90" workbookViewId="0">
      <selection activeCell="B17" sqref="B17"/>
    </sheetView>
  </sheetViews>
  <sheetFormatPr defaultColWidth="9.1796875" defaultRowHeight="13" x14ac:dyDescent="0.3"/>
  <cols>
    <col min="1" max="1" width="18.1796875" style="48" customWidth="1"/>
    <col min="2" max="2" width="56.453125" style="48" bestFit="1" customWidth="1"/>
    <col min="3" max="3" width="19.54296875" style="48" customWidth="1"/>
    <col min="4" max="4" width="8.26953125" style="42" customWidth="1"/>
    <col min="5" max="5" width="11.26953125" style="42" customWidth="1"/>
    <col min="6" max="6" width="10.453125" style="42" bestFit="1" customWidth="1"/>
    <col min="7" max="7" width="20.1796875" style="48" customWidth="1"/>
    <col min="8" max="8" width="15.26953125" style="48" customWidth="1"/>
    <col min="9" max="9" width="19.81640625" style="48" bestFit="1" customWidth="1"/>
    <col min="10" max="10" width="24.26953125" style="48" bestFit="1" customWidth="1"/>
    <col min="11" max="12" width="16.1796875" style="48" bestFit="1" customWidth="1"/>
    <col min="13" max="14" width="9.1796875" style="48" customWidth="1"/>
    <col min="15" max="16384" width="9.1796875" style="48"/>
  </cols>
  <sheetData>
    <row r="1" spans="1:11" customFormat="1" ht="27.75" customHeight="1" x14ac:dyDescent="0.35">
      <c r="A1" s="206" t="s">
        <v>201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</row>
    <row r="2" spans="1:11" customFormat="1" ht="9" customHeight="1" x14ac:dyDescent="0.35">
      <c r="B2" s="40"/>
      <c r="D2" s="41"/>
      <c r="E2" s="41"/>
      <c r="F2" s="42"/>
      <c r="G2" s="41"/>
      <c r="H2" s="40" t="s">
        <v>72</v>
      </c>
      <c r="I2" s="40"/>
      <c r="J2" s="43"/>
    </row>
    <row r="3" spans="1:11" s="44" customFormat="1" ht="16" customHeight="1" x14ac:dyDescent="0.35">
      <c r="D3" s="56"/>
      <c r="E3" s="56"/>
      <c r="F3" s="45"/>
      <c r="G3" s="61"/>
      <c r="H3" s="62" t="s">
        <v>50</v>
      </c>
      <c r="I3" s="62" t="s">
        <v>51</v>
      </c>
      <c r="J3" s="62" t="s">
        <v>52</v>
      </c>
    </row>
    <row r="4" spans="1:11" s="44" customFormat="1" ht="16" customHeight="1" x14ac:dyDescent="0.35">
      <c r="B4" s="56"/>
      <c r="C4" s="56"/>
      <c r="D4" s="56"/>
      <c r="E4" s="56"/>
      <c r="F4" s="46"/>
      <c r="G4" s="63" t="s">
        <v>73</v>
      </c>
      <c r="H4" s="64">
        <f>H60</f>
        <v>87370059.449999988</v>
      </c>
      <c r="I4" s="65">
        <v>1</v>
      </c>
      <c r="J4" s="66">
        <v>48</v>
      </c>
    </row>
    <row r="5" spans="1:11" s="44" customFormat="1" ht="16" customHeight="1" x14ac:dyDescent="0.35">
      <c r="B5" s="50"/>
      <c r="C5" s="56"/>
      <c r="E5" s="37"/>
      <c r="F5" s="46"/>
      <c r="G5" s="94" t="s">
        <v>74</v>
      </c>
      <c r="H5" s="95">
        <v>159332.24999999994</v>
      </c>
      <c r="I5" s="96" t="s">
        <v>54</v>
      </c>
      <c r="J5" s="96" t="s">
        <v>54</v>
      </c>
    </row>
    <row r="6" spans="1:11" s="44" customFormat="1" ht="16" customHeight="1" x14ac:dyDescent="0.35">
      <c r="B6" s="55"/>
      <c r="C6" s="56"/>
      <c r="D6" s="56"/>
      <c r="E6" s="56"/>
      <c r="G6" s="94" t="s">
        <v>53</v>
      </c>
      <c r="H6" s="95">
        <v>67076570.809999987</v>
      </c>
      <c r="I6" s="97" t="s">
        <v>54</v>
      </c>
      <c r="J6" s="96">
        <v>99</v>
      </c>
    </row>
    <row r="7" spans="1:11" s="44" customFormat="1" ht="16" customHeight="1" x14ac:dyDescent="0.35">
      <c r="B7" s="55"/>
      <c r="C7" s="57"/>
      <c r="D7" s="56"/>
      <c r="E7" s="56"/>
      <c r="G7" s="94" t="s">
        <v>75</v>
      </c>
      <c r="H7" s="95">
        <v>19662684.460000001</v>
      </c>
      <c r="I7" s="97" t="s">
        <v>54</v>
      </c>
      <c r="J7" s="96">
        <v>55</v>
      </c>
    </row>
    <row r="8" spans="1:11" s="44" customFormat="1" ht="16" customHeight="1" x14ac:dyDescent="0.35">
      <c r="B8" s="55"/>
      <c r="C8" s="57"/>
      <c r="D8" s="56"/>
      <c r="E8" s="56"/>
      <c r="G8" s="67" t="s">
        <v>170</v>
      </c>
      <c r="H8" s="68">
        <f>SUM(H5:H7)</f>
        <v>86898587.519999981</v>
      </c>
      <c r="I8" s="141">
        <f>H8/H4</f>
        <v>0.99460373573089056</v>
      </c>
      <c r="J8" s="70" t="s">
        <v>54</v>
      </c>
    </row>
    <row r="9" spans="1:11" s="44" customFormat="1" ht="16" customHeight="1" x14ac:dyDescent="0.35">
      <c r="B9" s="55"/>
      <c r="C9" s="57"/>
      <c r="D9" s="56"/>
      <c r="E9" s="56"/>
      <c r="G9" s="71" t="s">
        <v>55</v>
      </c>
      <c r="H9" s="72">
        <v>471471.92000000714</v>
      </c>
      <c r="I9" s="144">
        <f>H9/H4</f>
        <v>5.3962641546538084E-3</v>
      </c>
      <c r="J9" s="74">
        <v>1</v>
      </c>
    </row>
    <row r="10" spans="1:11" s="44" customFormat="1" ht="16" customHeight="1" x14ac:dyDescent="0.35">
      <c r="A10" s="47"/>
      <c r="C10" s="47"/>
      <c r="F10" s="46"/>
    </row>
    <row r="11" spans="1:11" s="46" customFormat="1" ht="39" customHeight="1" x14ac:dyDescent="0.35">
      <c r="A11" s="77" t="s">
        <v>56</v>
      </c>
      <c r="B11" s="77" t="s">
        <v>57</v>
      </c>
      <c r="C11" s="77" t="s">
        <v>58</v>
      </c>
      <c r="D11" s="77" t="s">
        <v>59</v>
      </c>
      <c r="E11" s="78" t="s">
        <v>60</v>
      </c>
      <c r="F11" s="78" t="s">
        <v>61</v>
      </c>
      <c r="G11" s="78" t="s">
        <v>62</v>
      </c>
      <c r="H11" s="78" t="s">
        <v>77</v>
      </c>
      <c r="I11" s="77" t="s">
        <v>78</v>
      </c>
      <c r="J11" s="77" t="s">
        <v>79</v>
      </c>
    </row>
    <row r="12" spans="1:11" s="45" customFormat="1" ht="15" customHeight="1" x14ac:dyDescent="0.35">
      <c r="A12" s="79">
        <v>61695227000193</v>
      </c>
      <c r="B12" s="80" t="s">
        <v>156</v>
      </c>
      <c r="C12" s="80" t="s">
        <v>64</v>
      </c>
      <c r="D12" s="81">
        <v>237</v>
      </c>
      <c r="E12" s="81">
        <v>895</v>
      </c>
      <c r="F12" s="81">
        <v>714305</v>
      </c>
      <c r="G12" s="87">
        <v>8.6116675293000003E-2</v>
      </c>
      <c r="H12" s="83">
        <v>7524019.04</v>
      </c>
      <c r="I12" s="83">
        <v>7483417.4699999997</v>
      </c>
      <c r="J12" s="75">
        <f t="shared" ref="J12:J58" si="0">I12-H12</f>
        <v>-40601.570000000298</v>
      </c>
      <c r="K12" s="54"/>
    </row>
    <row r="13" spans="1:11" s="45" customFormat="1" ht="15" customHeight="1" x14ac:dyDescent="0.35">
      <c r="A13" s="79">
        <v>6981180000116</v>
      </c>
      <c r="B13" s="80" t="s">
        <v>133</v>
      </c>
      <c r="C13" s="80" t="s">
        <v>69</v>
      </c>
      <c r="D13" s="81">
        <v>237</v>
      </c>
      <c r="E13" s="81">
        <v>895</v>
      </c>
      <c r="F13" s="81">
        <v>767859</v>
      </c>
      <c r="G13" s="87">
        <v>8.3058552960999996E-2</v>
      </c>
      <c r="H13" s="83">
        <v>7256830.71</v>
      </c>
      <c r="I13" s="83">
        <v>7217670.9299999997</v>
      </c>
      <c r="J13" s="75">
        <f t="shared" si="0"/>
        <v>-39159.780000000261</v>
      </c>
      <c r="K13" s="54"/>
    </row>
    <row r="14" spans="1:11" s="45" customFormat="1" ht="15" customHeight="1" x14ac:dyDescent="0.35">
      <c r="A14" s="79">
        <v>60444437000146</v>
      </c>
      <c r="B14" s="80" t="s">
        <v>161</v>
      </c>
      <c r="C14" s="80" t="s">
        <v>102</v>
      </c>
      <c r="D14" s="81">
        <v>237</v>
      </c>
      <c r="E14" s="81">
        <v>895</v>
      </c>
      <c r="F14" s="81">
        <v>1001892</v>
      </c>
      <c r="G14" s="87">
        <v>5.8996499744000001E-2</v>
      </c>
      <c r="H14" s="83">
        <v>5154527.6900000004</v>
      </c>
      <c r="I14" s="83">
        <v>5126712.5</v>
      </c>
      <c r="J14" s="75">
        <f t="shared" si="0"/>
        <v>-27815.19000000041</v>
      </c>
      <c r="K14" s="54"/>
    </row>
    <row r="15" spans="1:11" s="45" customFormat="1" ht="15" customHeight="1" x14ac:dyDescent="0.35">
      <c r="A15" s="79">
        <v>33050196000188</v>
      </c>
      <c r="B15" s="80" t="s">
        <v>152</v>
      </c>
      <c r="C15" s="80" t="s">
        <v>71</v>
      </c>
      <c r="D15" s="81">
        <v>237</v>
      </c>
      <c r="E15" s="81">
        <v>895</v>
      </c>
      <c r="F15" s="81">
        <v>714119</v>
      </c>
      <c r="G15" s="87">
        <v>5.7150229511000003E-2</v>
      </c>
      <c r="H15" s="83">
        <v>4993218.95</v>
      </c>
      <c r="I15" s="83">
        <v>4966274.22</v>
      </c>
      <c r="J15" s="75">
        <f t="shared" si="0"/>
        <v>-26944.730000000447</v>
      </c>
      <c r="K15" s="54"/>
    </row>
    <row r="16" spans="1:11" s="45" customFormat="1" ht="15" customHeight="1" x14ac:dyDescent="0.35">
      <c r="A16" s="79">
        <v>8336783000190</v>
      </c>
      <c r="B16" s="80" t="s">
        <v>134</v>
      </c>
      <c r="C16" s="80" t="s">
        <v>85</v>
      </c>
      <c r="D16" s="81">
        <v>237</v>
      </c>
      <c r="E16" s="81">
        <v>895</v>
      </c>
      <c r="F16" s="81">
        <v>804517</v>
      </c>
      <c r="G16" s="87">
        <v>5.5763016881000001E-2</v>
      </c>
      <c r="H16" s="83">
        <v>4872018.0999999996</v>
      </c>
      <c r="I16" s="83">
        <v>4845727.4000000004</v>
      </c>
      <c r="J16" s="75">
        <f t="shared" si="0"/>
        <v>-26290.699999999255</v>
      </c>
      <c r="K16" s="54"/>
    </row>
    <row r="17" spans="1:11" s="45" customFormat="1" ht="15" customHeight="1" x14ac:dyDescent="0.35">
      <c r="A17" s="79">
        <v>4368898000106</v>
      </c>
      <c r="B17" s="80" t="s">
        <v>135</v>
      </c>
      <c r="C17" s="80" t="s">
        <v>67</v>
      </c>
      <c r="D17" s="81">
        <v>237</v>
      </c>
      <c r="E17" s="81">
        <v>895</v>
      </c>
      <c r="F17" s="81">
        <v>714178</v>
      </c>
      <c r="G17" s="87">
        <v>5.0744208003000002E-2</v>
      </c>
      <c r="H17" s="83">
        <v>4433524.47</v>
      </c>
      <c r="I17" s="83">
        <v>4409600</v>
      </c>
      <c r="J17" s="75">
        <f t="shared" si="0"/>
        <v>-23924.469999999739</v>
      </c>
      <c r="K17" s="54"/>
    </row>
    <row r="18" spans="1:11" s="45" customFormat="1" ht="15" customHeight="1" x14ac:dyDescent="0.35">
      <c r="A18" s="79">
        <v>15139629000194</v>
      </c>
      <c r="B18" s="80" t="s">
        <v>149</v>
      </c>
      <c r="C18" s="80" t="s">
        <v>86</v>
      </c>
      <c r="D18" s="81">
        <v>237</v>
      </c>
      <c r="E18" s="81">
        <v>895</v>
      </c>
      <c r="F18" s="81">
        <v>714534</v>
      </c>
      <c r="G18" s="87">
        <v>4.9345483878000002E-2</v>
      </c>
      <c r="H18" s="83">
        <v>4311317.8600000003</v>
      </c>
      <c r="I18" s="83">
        <v>4288052.8499999996</v>
      </c>
      <c r="J18" s="75">
        <f t="shared" si="0"/>
        <v>-23265.010000000708</v>
      </c>
      <c r="K18" s="54"/>
    </row>
    <row r="19" spans="1:11" s="45" customFormat="1" ht="15" customHeight="1" x14ac:dyDescent="0.35">
      <c r="A19" s="79">
        <v>1543032000104</v>
      </c>
      <c r="B19" s="80" t="s">
        <v>144</v>
      </c>
      <c r="C19" s="80" t="s">
        <v>124</v>
      </c>
      <c r="D19" s="81">
        <v>237</v>
      </c>
      <c r="E19" s="81">
        <v>895</v>
      </c>
      <c r="F19" s="81">
        <v>714569</v>
      </c>
      <c r="G19" s="87">
        <v>4.0129696855999999E-2</v>
      </c>
      <c r="H19" s="83">
        <v>3506134</v>
      </c>
      <c r="I19" s="83">
        <v>3487213.97</v>
      </c>
      <c r="J19" s="75">
        <f t="shared" si="0"/>
        <v>-18920.029999999795</v>
      </c>
      <c r="K19" s="54"/>
    </row>
    <row r="20" spans="1:11" s="45" customFormat="1" ht="15" customHeight="1" x14ac:dyDescent="0.35">
      <c r="A20" s="79">
        <v>2016440000162</v>
      </c>
      <c r="B20" s="80" t="s">
        <v>95</v>
      </c>
      <c r="C20" s="80" t="s">
        <v>87</v>
      </c>
      <c r="D20" s="81">
        <v>237</v>
      </c>
      <c r="E20" s="81">
        <v>895</v>
      </c>
      <c r="F20" s="81">
        <v>714313</v>
      </c>
      <c r="G20" s="87">
        <v>3.9046347473000002E-2</v>
      </c>
      <c r="H20" s="83">
        <v>3411481.7</v>
      </c>
      <c r="I20" s="83">
        <v>3393072.44</v>
      </c>
      <c r="J20" s="75">
        <f t="shared" si="0"/>
        <v>-18409.260000000242</v>
      </c>
      <c r="K20" s="54"/>
    </row>
    <row r="21" spans="1:11" s="45" customFormat="1" ht="15" customHeight="1" x14ac:dyDescent="0.35">
      <c r="A21" s="79">
        <v>2328280000197</v>
      </c>
      <c r="B21" s="80" t="s">
        <v>117</v>
      </c>
      <c r="C21" s="80" t="s">
        <v>113</v>
      </c>
      <c r="D21" s="81">
        <v>237</v>
      </c>
      <c r="E21" s="81">
        <v>895</v>
      </c>
      <c r="F21" s="81">
        <v>715484</v>
      </c>
      <c r="G21" s="87">
        <v>3.6714460082000001E-2</v>
      </c>
      <c r="H21" s="83">
        <v>3207744.56</v>
      </c>
      <c r="I21" s="83">
        <v>3190434.72</v>
      </c>
      <c r="J21" s="75">
        <f t="shared" si="0"/>
        <v>-17309.839999999851</v>
      </c>
      <c r="K21" s="54"/>
    </row>
    <row r="22" spans="1:11" s="45" customFormat="1" ht="15" customHeight="1" x14ac:dyDescent="0.35">
      <c r="A22" s="79">
        <v>10835932000108</v>
      </c>
      <c r="B22" s="80" t="s">
        <v>145</v>
      </c>
      <c r="C22" s="80" t="s">
        <v>104</v>
      </c>
      <c r="D22" s="81">
        <v>237</v>
      </c>
      <c r="E22" s="81">
        <v>895</v>
      </c>
      <c r="F22" s="81">
        <v>714216</v>
      </c>
      <c r="G22" s="87">
        <v>3.2868064851000002E-2</v>
      </c>
      <c r="H22" s="83">
        <v>2871684.78</v>
      </c>
      <c r="I22" s="83">
        <v>2856188.41</v>
      </c>
      <c r="J22" s="75">
        <f t="shared" si="0"/>
        <v>-15496.369999999646</v>
      </c>
      <c r="K22" s="54"/>
    </row>
    <row r="23" spans="1:11" s="45" customFormat="1" ht="15" customHeight="1" x14ac:dyDescent="0.35">
      <c r="A23" s="79">
        <v>2341467000120</v>
      </c>
      <c r="B23" s="80" t="s">
        <v>128</v>
      </c>
      <c r="C23" s="80" t="s">
        <v>129</v>
      </c>
      <c r="D23" s="81">
        <v>237</v>
      </c>
      <c r="E23" s="81">
        <v>895</v>
      </c>
      <c r="F23" s="81">
        <v>1160729</v>
      </c>
      <c r="G23" s="87">
        <v>3.1965026436000001E-2</v>
      </c>
      <c r="H23" s="83">
        <v>2792786.26</v>
      </c>
      <c r="I23" s="83">
        <v>2777715.65</v>
      </c>
      <c r="J23" s="75">
        <f t="shared" si="0"/>
        <v>-15070.60999999987</v>
      </c>
      <c r="K23" s="54"/>
    </row>
    <row r="24" spans="1:11" s="45" customFormat="1" ht="15" customHeight="1" x14ac:dyDescent="0.35">
      <c r="A24" s="79">
        <v>7047251000170</v>
      </c>
      <c r="B24" s="80" t="s">
        <v>150</v>
      </c>
      <c r="C24" s="80" t="s">
        <v>105</v>
      </c>
      <c r="D24" s="81">
        <v>237</v>
      </c>
      <c r="E24" s="81">
        <v>895</v>
      </c>
      <c r="F24" s="81">
        <v>714097</v>
      </c>
      <c r="G24" s="87">
        <v>3.0970982131E-2</v>
      </c>
      <c r="H24" s="83">
        <v>2705936.55</v>
      </c>
      <c r="I24" s="83">
        <v>2691334.6</v>
      </c>
      <c r="J24" s="75">
        <f t="shared" si="0"/>
        <v>-14601.949999999721</v>
      </c>
      <c r="K24" s="54"/>
    </row>
    <row r="25" spans="1:11" s="45" customFormat="1" ht="15" customHeight="1" x14ac:dyDescent="0.35">
      <c r="A25" s="79">
        <v>2302100000106</v>
      </c>
      <c r="B25" s="80" t="s">
        <v>136</v>
      </c>
      <c r="C25" s="80" t="s">
        <v>106</v>
      </c>
      <c r="D25" s="81">
        <v>237</v>
      </c>
      <c r="E25" s="81">
        <v>895</v>
      </c>
      <c r="F25" s="81">
        <v>714550</v>
      </c>
      <c r="G25" s="87">
        <v>3.0094573776999999E-2</v>
      </c>
      <c r="H25" s="83">
        <v>2629364.7000000002</v>
      </c>
      <c r="I25" s="83">
        <v>2615175.9500000002</v>
      </c>
      <c r="J25" s="75">
        <f t="shared" si="0"/>
        <v>-14188.75</v>
      </c>
      <c r="K25" s="54"/>
    </row>
    <row r="26" spans="1:11" s="45" customFormat="1" ht="15" customHeight="1" x14ac:dyDescent="0.35">
      <c r="A26" s="79">
        <v>4895728000180</v>
      </c>
      <c r="B26" s="80" t="s">
        <v>169</v>
      </c>
      <c r="C26" s="80" t="s">
        <v>63</v>
      </c>
      <c r="D26" s="81">
        <v>237</v>
      </c>
      <c r="E26" s="81">
        <v>895</v>
      </c>
      <c r="F26" s="81">
        <v>715387</v>
      </c>
      <c r="G26" s="87">
        <v>2.8879265115E-2</v>
      </c>
      <c r="H26" s="83">
        <v>2523183.11</v>
      </c>
      <c r="I26" s="83">
        <v>2509567.35</v>
      </c>
      <c r="J26" s="75">
        <f t="shared" si="0"/>
        <v>-13615.759999999776</v>
      </c>
      <c r="K26" s="54"/>
    </row>
    <row r="27" spans="1:11" s="45" customFormat="1" ht="15" customHeight="1" x14ac:dyDescent="0.35">
      <c r="A27" s="79">
        <v>33050071000158</v>
      </c>
      <c r="B27" s="80" t="s">
        <v>140</v>
      </c>
      <c r="C27" s="80" t="s">
        <v>103</v>
      </c>
      <c r="D27" s="81">
        <v>237</v>
      </c>
      <c r="E27" s="81">
        <v>895</v>
      </c>
      <c r="F27" s="81">
        <v>797758</v>
      </c>
      <c r="G27" s="87">
        <v>2.7837032335000001E-2</v>
      </c>
      <c r="H27" s="83">
        <v>2432123.17</v>
      </c>
      <c r="I27" s="83">
        <v>2418998.79</v>
      </c>
      <c r="J27" s="75">
        <f t="shared" si="0"/>
        <v>-13124.379999999888</v>
      </c>
      <c r="K27" s="54"/>
    </row>
    <row r="28" spans="1:11" s="45" customFormat="1" ht="15" customHeight="1" x14ac:dyDescent="0.35">
      <c r="A28" s="79">
        <v>4172213000151</v>
      </c>
      <c r="B28" s="80" t="s">
        <v>153</v>
      </c>
      <c r="C28" s="80" t="s">
        <v>125</v>
      </c>
      <c r="D28" s="81">
        <v>237</v>
      </c>
      <c r="E28" s="81">
        <v>895</v>
      </c>
      <c r="F28" s="81">
        <v>797677</v>
      </c>
      <c r="G28" s="87">
        <v>2.7749830494E-2</v>
      </c>
      <c r="H28" s="83">
        <v>2424504.34</v>
      </c>
      <c r="I28" s="83">
        <v>2411421.0699999998</v>
      </c>
      <c r="J28" s="75">
        <f t="shared" si="0"/>
        <v>-13083.270000000019</v>
      </c>
      <c r="K28" s="54"/>
    </row>
    <row r="29" spans="1:11" s="45" customFormat="1" ht="15" customHeight="1" x14ac:dyDescent="0.35">
      <c r="A29" s="79">
        <v>8467115000100</v>
      </c>
      <c r="B29" s="80" t="s">
        <v>143</v>
      </c>
      <c r="C29" s="80" t="s">
        <v>115</v>
      </c>
      <c r="D29" s="81">
        <v>237</v>
      </c>
      <c r="E29" s="81">
        <v>895</v>
      </c>
      <c r="F29" s="81">
        <v>808296</v>
      </c>
      <c r="G29" s="87">
        <v>2.5741208190999999E-2</v>
      </c>
      <c r="H29" s="83">
        <v>2249010.89</v>
      </c>
      <c r="I29" s="83">
        <v>2236874.63</v>
      </c>
      <c r="J29" s="75">
        <f t="shared" si="0"/>
        <v>-12136.260000000242</v>
      </c>
      <c r="K29" s="54"/>
    </row>
    <row r="30" spans="1:11" s="45" customFormat="1" ht="15" customHeight="1" x14ac:dyDescent="0.35">
      <c r="A30" s="79">
        <v>3467321000199</v>
      </c>
      <c r="B30" s="80" t="s">
        <v>99</v>
      </c>
      <c r="C30" s="80" t="s">
        <v>108</v>
      </c>
      <c r="D30" s="81">
        <v>237</v>
      </c>
      <c r="E30" s="81">
        <v>895</v>
      </c>
      <c r="F30" s="81">
        <v>797693</v>
      </c>
      <c r="G30" s="87">
        <v>2.3100615618999999E-2</v>
      </c>
      <c r="H30" s="83">
        <v>2018302.16</v>
      </c>
      <c r="I30" s="83">
        <v>2007410.87</v>
      </c>
      <c r="J30" s="75">
        <f t="shared" si="0"/>
        <v>-10891.289999999804</v>
      </c>
      <c r="K30" s="54"/>
    </row>
    <row r="31" spans="1:11" s="45" customFormat="1" ht="15" customHeight="1" x14ac:dyDescent="0.35">
      <c r="A31" s="79">
        <v>6272793000184</v>
      </c>
      <c r="B31" s="80" t="s">
        <v>146</v>
      </c>
      <c r="C31" s="80" t="s">
        <v>109</v>
      </c>
      <c r="D31" s="81">
        <v>237</v>
      </c>
      <c r="E31" s="81">
        <v>895</v>
      </c>
      <c r="F31" s="81">
        <v>715352</v>
      </c>
      <c r="G31" s="87">
        <v>2.295425484E-2</v>
      </c>
      <c r="H31" s="83">
        <v>2005514.61</v>
      </c>
      <c r="I31" s="83">
        <v>1994692.32</v>
      </c>
      <c r="J31" s="75">
        <f t="shared" si="0"/>
        <v>-10822.290000000037</v>
      </c>
      <c r="K31" s="54"/>
    </row>
    <row r="32" spans="1:11" s="45" customFormat="1" ht="15" customHeight="1" x14ac:dyDescent="0.35">
      <c r="A32" s="79">
        <v>28152650000171</v>
      </c>
      <c r="B32" s="80" t="s">
        <v>160</v>
      </c>
      <c r="C32" s="80" t="s">
        <v>107</v>
      </c>
      <c r="D32" s="81">
        <v>237</v>
      </c>
      <c r="E32" s="81">
        <v>895</v>
      </c>
      <c r="F32" s="81">
        <v>714011</v>
      </c>
      <c r="G32" s="87">
        <v>2.2458551960999999E-2</v>
      </c>
      <c r="H32" s="83">
        <v>1962205.02</v>
      </c>
      <c r="I32" s="83">
        <v>1951616.44</v>
      </c>
      <c r="J32" s="75">
        <f t="shared" si="0"/>
        <v>-10588.580000000075</v>
      </c>
      <c r="K32" s="54"/>
    </row>
    <row r="33" spans="1:11" s="45" customFormat="1" ht="15" customHeight="1" x14ac:dyDescent="0.35">
      <c r="A33" s="79">
        <v>7522669000192</v>
      </c>
      <c r="B33" s="80" t="s">
        <v>142</v>
      </c>
      <c r="C33" s="80" t="s">
        <v>94</v>
      </c>
      <c r="D33" s="81">
        <v>237</v>
      </c>
      <c r="E33" s="81">
        <v>895</v>
      </c>
      <c r="F33" s="81">
        <v>791156</v>
      </c>
      <c r="G33" s="87">
        <v>2.1683677703E-2</v>
      </c>
      <c r="H33" s="83">
        <v>1894504.21</v>
      </c>
      <c r="I33" s="83">
        <v>1884280.96</v>
      </c>
      <c r="J33" s="75">
        <f t="shared" si="0"/>
        <v>-10223.25</v>
      </c>
      <c r="K33" s="54"/>
    </row>
    <row r="34" spans="1:11" s="45" customFormat="1" ht="15" customHeight="1" x14ac:dyDescent="0.35">
      <c r="A34" s="79">
        <v>6840748000189</v>
      </c>
      <c r="B34" s="80" t="s">
        <v>147</v>
      </c>
      <c r="C34" s="80" t="s">
        <v>68</v>
      </c>
      <c r="D34" s="81">
        <v>237</v>
      </c>
      <c r="E34" s="81">
        <v>895</v>
      </c>
      <c r="F34" s="81">
        <v>797456</v>
      </c>
      <c r="G34" s="87">
        <v>1.4208836618000001E-2</v>
      </c>
      <c r="H34" s="83">
        <v>1241426.8999999999</v>
      </c>
      <c r="I34" s="83">
        <v>1234727.83</v>
      </c>
      <c r="J34" s="75">
        <f t="shared" si="0"/>
        <v>-6699.0699999998324</v>
      </c>
      <c r="K34" s="54"/>
    </row>
    <row r="35" spans="1:11" s="45" customFormat="1" ht="15" customHeight="1" x14ac:dyDescent="0.35">
      <c r="A35" s="79">
        <v>8324196000181</v>
      </c>
      <c r="B35" s="80" t="s">
        <v>151</v>
      </c>
      <c r="C35" s="80" t="s">
        <v>88</v>
      </c>
      <c r="D35" s="81">
        <v>237</v>
      </c>
      <c r="E35" s="81">
        <v>895</v>
      </c>
      <c r="F35" s="81">
        <v>714232</v>
      </c>
      <c r="G35" s="87">
        <v>1.2947354701999999E-2</v>
      </c>
      <c r="H35" s="83">
        <v>1131211.1499999999</v>
      </c>
      <c r="I35" s="83">
        <v>1125106.8400000001</v>
      </c>
      <c r="J35" s="75">
        <f t="shared" si="0"/>
        <v>-6104.309999999823</v>
      </c>
      <c r="K35" s="54"/>
    </row>
    <row r="36" spans="1:11" s="45" customFormat="1" ht="15" customHeight="1" x14ac:dyDescent="0.35">
      <c r="A36" s="79">
        <v>9095183000140</v>
      </c>
      <c r="B36" s="80" t="s">
        <v>158</v>
      </c>
      <c r="C36" s="80" t="s">
        <v>126</v>
      </c>
      <c r="D36" s="81">
        <v>237</v>
      </c>
      <c r="E36" s="81">
        <v>895</v>
      </c>
      <c r="F36" s="81">
        <v>714453</v>
      </c>
      <c r="G36" s="87">
        <v>1.1994707988E-2</v>
      </c>
      <c r="H36" s="83">
        <v>1047978.35</v>
      </c>
      <c r="I36" s="83">
        <v>1042323.18</v>
      </c>
      <c r="J36" s="75">
        <f t="shared" si="0"/>
        <v>-5655.1699999999255</v>
      </c>
      <c r="K36" s="54"/>
    </row>
    <row r="37" spans="1:11" s="45" customFormat="1" ht="15" customHeight="1" x14ac:dyDescent="0.35">
      <c r="A37" s="79">
        <v>15413826000150</v>
      </c>
      <c r="B37" s="80" t="s">
        <v>138</v>
      </c>
      <c r="C37" s="80" t="s">
        <v>110</v>
      </c>
      <c r="D37" s="81">
        <v>237</v>
      </c>
      <c r="E37" s="81">
        <v>895</v>
      </c>
      <c r="F37" s="81">
        <v>714607</v>
      </c>
      <c r="G37" s="87">
        <v>1.1247412514000001E-2</v>
      </c>
      <c r="H37" s="83">
        <v>982687.1</v>
      </c>
      <c r="I37" s="83">
        <v>977384.26</v>
      </c>
      <c r="J37" s="75">
        <f t="shared" si="0"/>
        <v>-5302.8399999999674</v>
      </c>
      <c r="K37" s="54"/>
    </row>
    <row r="38" spans="1:11" s="45" customFormat="1" ht="15" customHeight="1" x14ac:dyDescent="0.35">
      <c r="A38" s="79">
        <v>5914650000166</v>
      </c>
      <c r="B38" s="80" t="s">
        <v>148</v>
      </c>
      <c r="C38" s="80" t="s">
        <v>132</v>
      </c>
      <c r="D38" s="81">
        <v>237</v>
      </c>
      <c r="E38" s="81">
        <v>895</v>
      </c>
      <c r="F38" s="81">
        <v>978914</v>
      </c>
      <c r="G38" s="87">
        <v>9.6122127569999993E-3</v>
      </c>
      <c r="H38" s="83">
        <v>839819.6</v>
      </c>
      <c r="I38" s="83">
        <v>835287.71</v>
      </c>
      <c r="J38" s="75">
        <f t="shared" si="0"/>
        <v>-4531.890000000014</v>
      </c>
      <c r="K38" s="54"/>
    </row>
    <row r="39" spans="1:11" s="45" customFormat="1" ht="15" customHeight="1" x14ac:dyDescent="0.35">
      <c r="A39" s="79">
        <v>12272084000100</v>
      </c>
      <c r="B39" s="80" t="s">
        <v>141</v>
      </c>
      <c r="C39" s="80" t="s">
        <v>65</v>
      </c>
      <c r="D39" s="81">
        <v>237</v>
      </c>
      <c r="E39" s="81">
        <v>895</v>
      </c>
      <c r="F39" s="81">
        <v>797421</v>
      </c>
      <c r="G39" s="87">
        <v>9.5714015220000007E-3</v>
      </c>
      <c r="H39" s="83">
        <v>836253.92</v>
      </c>
      <c r="I39" s="83">
        <v>831741.27</v>
      </c>
      <c r="J39" s="75">
        <f t="shared" si="0"/>
        <v>-4512.6500000000233</v>
      </c>
      <c r="K39" s="54"/>
    </row>
    <row r="40" spans="1:11" s="45" customFormat="1" ht="15" customHeight="1" x14ac:dyDescent="0.35">
      <c r="A40" s="79">
        <v>7282377000120</v>
      </c>
      <c r="B40" s="80" t="s">
        <v>100</v>
      </c>
      <c r="C40" s="80" t="s">
        <v>131</v>
      </c>
      <c r="D40" s="81">
        <v>237</v>
      </c>
      <c r="E40" s="81">
        <v>895</v>
      </c>
      <c r="F40" s="81">
        <v>783765</v>
      </c>
      <c r="G40" s="87">
        <v>8.1165960570000004E-3</v>
      </c>
      <c r="H40" s="83">
        <v>709147.48</v>
      </c>
      <c r="I40" s="83">
        <v>705320.73</v>
      </c>
      <c r="J40" s="75">
        <f t="shared" si="0"/>
        <v>-3826.75</v>
      </c>
      <c r="K40" s="54"/>
    </row>
    <row r="41" spans="1:11" s="45" customFormat="1" ht="15" customHeight="1" x14ac:dyDescent="0.35">
      <c r="A41" s="79">
        <v>13017462000163</v>
      </c>
      <c r="B41" s="80" t="s">
        <v>159</v>
      </c>
      <c r="C41" s="80" t="s">
        <v>89</v>
      </c>
      <c r="D41" s="81">
        <v>237</v>
      </c>
      <c r="E41" s="81">
        <v>895</v>
      </c>
      <c r="F41" s="81">
        <v>797219</v>
      </c>
      <c r="G41" s="87">
        <v>7.3326814019999999E-3</v>
      </c>
      <c r="H41" s="83">
        <v>640656.81000000006</v>
      </c>
      <c r="I41" s="83">
        <v>637199.66</v>
      </c>
      <c r="J41" s="75">
        <f t="shared" si="0"/>
        <v>-3457.1500000000233</v>
      </c>
      <c r="K41" s="54"/>
    </row>
    <row r="42" spans="1:11" s="45" customFormat="1" ht="15" customHeight="1" x14ac:dyDescent="0.35">
      <c r="A42" s="79">
        <v>53859112000169</v>
      </c>
      <c r="B42" s="80" t="s">
        <v>116</v>
      </c>
      <c r="C42" s="80" t="s">
        <v>112</v>
      </c>
      <c r="D42" s="81">
        <v>237</v>
      </c>
      <c r="E42" s="81">
        <v>895</v>
      </c>
      <c r="F42" s="81">
        <v>714577</v>
      </c>
      <c r="G42" s="87">
        <v>6.2788665070000003E-3</v>
      </c>
      <c r="H42" s="83">
        <v>548584.93999999994</v>
      </c>
      <c r="I42" s="83">
        <v>545624.63</v>
      </c>
      <c r="J42" s="75">
        <f t="shared" si="0"/>
        <v>-2960.3099999999395</v>
      </c>
      <c r="K42" s="54"/>
    </row>
    <row r="43" spans="1:11" s="45" customFormat="1" ht="15" customHeight="1" x14ac:dyDescent="0.35">
      <c r="A43" s="79">
        <v>25086034000171</v>
      </c>
      <c r="B43" s="80" t="s">
        <v>101</v>
      </c>
      <c r="C43" s="80" t="s">
        <v>111</v>
      </c>
      <c r="D43" s="81">
        <v>237</v>
      </c>
      <c r="E43" s="81">
        <v>895</v>
      </c>
      <c r="F43" s="81">
        <v>715468</v>
      </c>
      <c r="G43" s="87">
        <v>6.1446602350000001E-3</v>
      </c>
      <c r="H43" s="83">
        <v>536859.32999999996</v>
      </c>
      <c r="I43" s="83">
        <v>533962.30000000005</v>
      </c>
      <c r="J43" s="75">
        <f t="shared" si="0"/>
        <v>-2897.0299999999115</v>
      </c>
      <c r="K43" s="54"/>
    </row>
    <row r="44" spans="1:11" s="45" customFormat="1" ht="15" customHeight="1" x14ac:dyDescent="0.35">
      <c r="A44" s="79">
        <v>5965546000109</v>
      </c>
      <c r="B44" s="80" t="s">
        <v>137</v>
      </c>
      <c r="C44" s="80" t="s">
        <v>66</v>
      </c>
      <c r="D44" s="81">
        <v>237</v>
      </c>
      <c r="E44" s="81">
        <v>895</v>
      </c>
      <c r="F44" s="81">
        <v>1157019</v>
      </c>
      <c r="G44" s="87">
        <v>5.696266583E-3</v>
      </c>
      <c r="H44" s="83">
        <v>497683.15</v>
      </c>
      <c r="I44" s="83">
        <v>494997.52</v>
      </c>
      <c r="J44" s="75">
        <f t="shared" si="0"/>
        <v>-2685.6300000000047</v>
      </c>
      <c r="K44" s="54"/>
    </row>
    <row r="45" spans="1:11" s="45" customFormat="1" ht="15" customHeight="1" x14ac:dyDescent="0.35">
      <c r="A45" s="79">
        <v>19527639000158</v>
      </c>
      <c r="B45" s="80" t="s">
        <v>96</v>
      </c>
      <c r="C45" s="80" t="s">
        <v>90</v>
      </c>
      <c r="D45" s="81">
        <v>237</v>
      </c>
      <c r="E45" s="81">
        <v>895</v>
      </c>
      <c r="F45" s="81">
        <v>714429</v>
      </c>
      <c r="G45" s="87">
        <v>3.186790667E-3</v>
      </c>
      <c r="H45" s="83">
        <v>278430.09000000003</v>
      </c>
      <c r="I45" s="83">
        <v>276927.61</v>
      </c>
      <c r="J45" s="75">
        <f t="shared" si="0"/>
        <v>-1502.4800000000396</v>
      </c>
      <c r="K45" s="54"/>
    </row>
    <row r="46" spans="1:11" s="45" customFormat="1" ht="15" customHeight="1" x14ac:dyDescent="0.35">
      <c r="A46" s="79">
        <v>4065033000170</v>
      </c>
      <c r="B46" s="80" t="s">
        <v>155</v>
      </c>
      <c r="C46" s="80" t="s">
        <v>130</v>
      </c>
      <c r="D46" s="81">
        <v>237</v>
      </c>
      <c r="E46" s="81">
        <v>895</v>
      </c>
      <c r="F46" s="81">
        <v>979023</v>
      </c>
      <c r="G46" s="87">
        <v>2.061870635E-3</v>
      </c>
      <c r="H46" s="83">
        <v>180145.76</v>
      </c>
      <c r="I46" s="83">
        <v>179173.65</v>
      </c>
      <c r="J46" s="75">
        <f t="shared" si="0"/>
        <v>-972.11000000001513</v>
      </c>
      <c r="K46" s="54"/>
    </row>
    <row r="47" spans="1:11" s="45" customFormat="1" ht="15" customHeight="1" x14ac:dyDescent="0.35">
      <c r="A47" s="79">
        <v>27485069000109</v>
      </c>
      <c r="B47" s="80" t="s">
        <v>163</v>
      </c>
      <c r="C47" s="80" t="s">
        <v>91</v>
      </c>
      <c r="D47" s="81">
        <v>237</v>
      </c>
      <c r="E47" s="81">
        <v>895</v>
      </c>
      <c r="F47" s="81">
        <v>1169033</v>
      </c>
      <c r="G47" s="87">
        <v>1.751531256E-3</v>
      </c>
      <c r="H47" s="83">
        <v>153031.39000000001</v>
      </c>
      <c r="I47" s="83">
        <v>152205.59</v>
      </c>
      <c r="J47" s="75">
        <f t="shared" si="0"/>
        <v>-825.80000000001746</v>
      </c>
      <c r="K47" s="54"/>
    </row>
    <row r="48" spans="1:11" s="45" customFormat="1" ht="15" customHeight="1" x14ac:dyDescent="0.35">
      <c r="A48" s="79">
        <v>8826596000195</v>
      </c>
      <c r="B48" s="80" t="s">
        <v>157</v>
      </c>
      <c r="C48" s="80" t="s">
        <v>114</v>
      </c>
      <c r="D48" s="81">
        <v>237</v>
      </c>
      <c r="E48" s="81">
        <v>895</v>
      </c>
      <c r="F48" s="81">
        <v>714437</v>
      </c>
      <c r="G48" s="87">
        <v>1.626661478E-3</v>
      </c>
      <c r="H48" s="83">
        <v>142121.51</v>
      </c>
      <c r="I48" s="83">
        <v>141354.57999999999</v>
      </c>
      <c r="J48" s="75">
        <f t="shared" si="0"/>
        <v>-766.93000000002212</v>
      </c>
      <c r="K48" s="54"/>
    </row>
    <row r="49" spans="1:11" s="45" customFormat="1" ht="15" customHeight="1" x14ac:dyDescent="0.35">
      <c r="A49" s="79">
        <v>90660754000160</v>
      </c>
      <c r="B49" s="80" t="s">
        <v>181</v>
      </c>
      <c r="C49" s="80" t="s">
        <v>180</v>
      </c>
      <c r="D49" s="81">
        <v>237</v>
      </c>
      <c r="E49" s="81">
        <v>895</v>
      </c>
      <c r="F49" s="81">
        <v>1055852</v>
      </c>
      <c r="G49" s="87">
        <v>1.0102334889999999E-3</v>
      </c>
      <c r="H49" s="83">
        <v>88264.16</v>
      </c>
      <c r="I49" s="83">
        <v>87787.86</v>
      </c>
      <c r="J49" s="75">
        <f t="shared" si="0"/>
        <v>-476.30000000000291</v>
      </c>
      <c r="K49" s="54"/>
    </row>
    <row r="50" spans="1:11" s="45" customFormat="1" ht="15" customHeight="1" x14ac:dyDescent="0.35">
      <c r="A50" s="79">
        <v>23664303000104</v>
      </c>
      <c r="B50" s="80" t="s">
        <v>154</v>
      </c>
      <c r="C50" s="80" t="s">
        <v>127</v>
      </c>
      <c r="D50" s="81">
        <v>237</v>
      </c>
      <c r="E50" s="81">
        <v>895</v>
      </c>
      <c r="F50" s="81">
        <v>724386</v>
      </c>
      <c r="G50" s="87">
        <v>9.8610966399999994E-4</v>
      </c>
      <c r="H50" s="83">
        <v>86156.46</v>
      </c>
      <c r="I50" s="83">
        <v>85691.54</v>
      </c>
      <c r="J50" s="75">
        <f t="shared" si="0"/>
        <v>-464.92000000001281</v>
      </c>
      <c r="K50" s="54"/>
    </row>
    <row r="51" spans="1:11" s="45" customFormat="1" ht="15" customHeight="1" x14ac:dyDescent="0.35">
      <c r="A51" s="79">
        <v>75805895000130</v>
      </c>
      <c r="B51" s="80" t="s">
        <v>139</v>
      </c>
      <c r="C51" s="80" t="s">
        <v>118</v>
      </c>
      <c r="D51" s="81">
        <v>237</v>
      </c>
      <c r="E51" s="81">
        <v>895</v>
      </c>
      <c r="F51" s="81">
        <v>1360000</v>
      </c>
      <c r="G51" s="87">
        <v>5.66350536E-4</v>
      </c>
      <c r="H51" s="83">
        <v>49482.080000000002</v>
      </c>
      <c r="I51" s="83">
        <v>49215.06</v>
      </c>
      <c r="J51" s="75">
        <f t="shared" si="0"/>
        <v>-267.02000000000407</v>
      </c>
      <c r="K51" s="54"/>
    </row>
    <row r="52" spans="1:11" s="45" customFormat="1" ht="15" customHeight="1" x14ac:dyDescent="0.35">
      <c r="A52" s="79">
        <v>83855973000130</v>
      </c>
      <c r="B52" s="80" t="s">
        <v>172</v>
      </c>
      <c r="C52" s="80" t="s">
        <v>173</v>
      </c>
      <c r="D52" s="81">
        <v>237</v>
      </c>
      <c r="E52" s="81">
        <v>895</v>
      </c>
      <c r="F52" s="81">
        <v>742147</v>
      </c>
      <c r="G52" s="87">
        <v>5.0115840900000002E-4</v>
      </c>
      <c r="H52" s="83">
        <v>43786.239999999998</v>
      </c>
      <c r="I52" s="83">
        <v>43549.96</v>
      </c>
      <c r="J52" s="75">
        <f t="shared" si="0"/>
        <v>-236.27999999999884</v>
      </c>
      <c r="K52" s="54"/>
    </row>
    <row r="53" spans="1:11" s="45" customFormat="1" ht="15" customHeight="1" x14ac:dyDescent="0.35">
      <c r="A53" s="79">
        <v>88446034000155</v>
      </c>
      <c r="B53" s="80" t="s">
        <v>120</v>
      </c>
      <c r="C53" s="80" t="s">
        <v>122</v>
      </c>
      <c r="D53" s="81">
        <v>237</v>
      </c>
      <c r="E53" s="81">
        <v>895</v>
      </c>
      <c r="F53" s="81">
        <v>1359819</v>
      </c>
      <c r="G53" s="87">
        <v>4.2239515700000002E-4</v>
      </c>
      <c r="H53" s="83">
        <v>36904.69</v>
      </c>
      <c r="I53" s="83">
        <v>36705.54</v>
      </c>
      <c r="J53" s="75">
        <f t="shared" si="0"/>
        <v>-199.15000000000146</v>
      </c>
      <c r="K53" s="54"/>
    </row>
    <row r="54" spans="1:11" s="45" customFormat="1" ht="15" customHeight="1" x14ac:dyDescent="0.35">
      <c r="A54" s="79">
        <v>1377555000110</v>
      </c>
      <c r="B54" s="80" t="s">
        <v>162</v>
      </c>
      <c r="C54" s="80" t="s">
        <v>123</v>
      </c>
      <c r="D54" s="81">
        <v>237</v>
      </c>
      <c r="E54" s="81">
        <v>895</v>
      </c>
      <c r="F54" s="81">
        <v>1171950</v>
      </c>
      <c r="G54" s="87">
        <v>3.67419803E-4</v>
      </c>
      <c r="H54" s="83">
        <v>32101.49</v>
      </c>
      <c r="I54" s="83">
        <v>31928.26</v>
      </c>
      <c r="J54" s="75">
        <f t="shared" si="0"/>
        <v>-173.2300000000032</v>
      </c>
      <c r="K54" s="54"/>
    </row>
    <row r="55" spans="1:11" s="45" customFormat="1" ht="15" customHeight="1" x14ac:dyDescent="0.35">
      <c r="A55" s="79">
        <v>95289500000100</v>
      </c>
      <c r="B55" s="80" t="s">
        <v>119</v>
      </c>
      <c r="C55" s="80" t="s">
        <v>121</v>
      </c>
      <c r="D55" s="81">
        <v>237</v>
      </c>
      <c r="E55" s="81">
        <v>895</v>
      </c>
      <c r="F55" s="81">
        <v>1173057</v>
      </c>
      <c r="G55" s="87">
        <v>3.41852806E-4</v>
      </c>
      <c r="H55" s="83">
        <v>29867.7</v>
      </c>
      <c r="I55" s="83">
        <v>29706.53</v>
      </c>
      <c r="J55" s="75">
        <f t="shared" si="0"/>
        <v>-161.17000000000189</v>
      </c>
      <c r="K55" s="54"/>
    </row>
    <row r="56" spans="1:11" s="45" customFormat="1" ht="15" customHeight="1" x14ac:dyDescent="0.35">
      <c r="A56" s="79">
        <v>97839922000129</v>
      </c>
      <c r="B56" s="80" t="s">
        <v>178</v>
      </c>
      <c r="C56" s="80" t="s">
        <v>177</v>
      </c>
      <c r="D56" s="81">
        <v>237</v>
      </c>
      <c r="E56" s="81">
        <v>895</v>
      </c>
      <c r="F56" s="81">
        <v>1385097</v>
      </c>
      <c r="G56" s="87">
        <v>2.5367362799999998E-4</v>
      </c>
      <c r="H56" s="83">
        <v>22163.48</v>
      </c>
      <c r="I56" s="83">
        <v>22043.88</v>
      </c>
      <c r="J56" s="75">
        <f t="shared" si="0"/>
        <v>-119.59999999999854</v>
      </c>
      <c r="K56" s="54"/>
    </row>
    <row r="57" spans="1:11" s="45" customFormat="1" ht="15" customHeight="1" x14ac:dyDescent="0.35">
      <c r="A57" s="79">
        <v>89889604000144</v>
      </c>
      <c r="B57" s="80" t="s">
        <v>97</v>
      </c>
      <c r="C57" s="80" t="s">
        <v>92</v>
      </c>
      <c r="D57" s="81">
        <v>237</v>
      </c>
      <c r="E57" s="81">
        <v>895</v>
      </c>
      <c r="F57" s="81">
        <v>1327577</v>
      </c>
      <c r="G57" s="87">
        <v>1.7878618900000001E-4</v>
      </c>
      <c r="H57" s="83">
        <v>15620.56</v>
      </c>
      <c r="I57" s="83">
        <v>15536.27</v>
      </c>
      <c r="J57" s="75">
        <f t="shared" si="0"/>
        <v>-84.289999999999054</v>
      </c>
      <c r="K57" s="54"/>
    </row>
    <row r="58" spans="1:11" s="45" customFormat="1" ht="15" customHeight="1" x14ac:dyDescent="0.35">
      <c r="A58" s="79">
        <v>97578090000134</v>
      </c>
      <c r="B58" s="80" t="s">
        <v>98</v>
      </c>
      <c r="C58" s="80" t="s">
        <v>93</v>
      </c>
      <c r="D58" s="81">
        <v>237</v>
      </c>
      <c r="E58" s="81">
        <v>895</v>
      </c>
      <c r="F58" s="81">
        <v>1339591</v>
      </c>
      <c r="G58" s="87">
        <v>1.5407978500000001E-4</v>
      </c>
      <c r="H58" s="83">
        <v>13461.96</v>
      </c>
      <c r="I58" s="83">
        <v>13389.32</v>
      </c>
      <c r="J58" s="75">
        <f t="shared" si="0"/>
        <v>-72.639999999999418</v>
      </c>
      <c r="K58" s="54"/>
    </row>
    <row r="59" spans="1:11" s="45" customFormat="1" ht="15" customHeight="1" x14ac:dyDescent="0.35">
      <c r="A59" s="79">
        <v>79850574000109</v>
      </c>
      <c r="B59" s="80" t="s">
        <v>80</v>
      </c>
      <c r="C59" s="80" t="s">
        <v>81</v>
      </c>
      <c r="D59" s="81">
        <v>237</v>
      </c>
      <c r="E59" s="81">
        <v>895</v>
      </c>
      <c r="F59" s="81">
        <v>1336150</v>
      </c>
      <c r="G59" s="87">
        <v>7.1835477999999993E-5</v>
      </c>
      <c r="H59" s="83">
        <v>6276.27</v>
      </c>
      <c r="I59" s="83">
        <v>6242.4</v>
      </c>
      <c r="J59" s="75">
        <f>I59-H59</f>
        <v>-33.8700000000008</v>
      </c>
      <c r="K59" s="54"/>
    </row>
    <row r="60" spans="1:11" s="58" customFormat="1" ht="17.25" customHeight="1" x14ac:dyDescent="0.35">
      <c r="A60" s="84"/>
      <c r="B60" s="84"/>
      <c r="C60" s="84"/>
      <c r="D60" s="76"/>
      <c r="E60" s="76"/>
      <c r="F60" s="76"/>
      <c r="G60" s="76">
        <f t="shared" ref="G60:I60" si="1">SUM(G12:G59)</f>
        <v>1</v>
      </c>
      <c r="H60" s="76">
        <f t="shared" si="1"/>
        <v>87370059.449999988</v>
      </c>
      <c r="I60" s="76">
        <f t="shared" si="1"/>
        <v>86898587.519999996</v>
      </c>
      <c r="J60" s="76">
        <f>SUM(J12:J59)</f>
        <v>-471471.9299999997</v>
      </c>
    </row>
  </sheetData>
  <autoFilter ref="A11:J11" xr:uid="{00000000-0009-0000-0000-000008000000}">
    <sortState xmlns:xlrd2="http://schemas.microsoft.com/office/spreadsheetml/2017/richdata2" ref="A12:J42">
      <sortCondition ref="C11"/>
    </sortState>
  </autoFilter>
  <mergeCells count="1">
    <mergeCell ref="A1:K1"/>
  </mergeCells>
  <printOptions horizontalCentered="1"/>
  <pageMargins left="0.23622047244094491" right="0.23622047244094491" top="0.59055118110236227" bottom="0.78740157480314965" header="0.31496062992125984" footer="0.31496062992125984"/>
  <pageSetup paperSize="9" firstPageNumber="2" fitToHeight="0" orientation="portrait" useFirstPageNumber="1" r:id="rId1"/>
  <headerFooter differentFirst="1">
    <oddFooter>&amp;LCCEE Confidencial&amp;C&amp;D&amp;RPágina &amp;P</oddFooter>
    <firstFooter>&amp;LCCEE Confidencial&amp;R&amp;[Pagina]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15</vt:i4>
      </vt:variant>
      <vt:variant>
        <vt:lpstr>Intervalos Nomeados</vt:lpstr>
      </vt:variant>
      <vt:variant>
        <vt:i4>19</vt:i4>
      </vt:variant>
    </vt:vector>
  </HeadingPairs>
  <TitlesOfParts>
    <vt:vector size="34" baseType="lpstr">
      <vt:lpstr>Instruções de Preenchimento (2</vt:lpstr>
      <vt:lpstr>Capa</vt:lpstr>
      <vt:lpstr>Demonstrativo Consolidado</vt:lpstr>
      <vt:lpstr>Dem.Valores Repassados Março</vt:lpstr>
      <vt:lpstr>Dem.Valores Repassados Abril</vt:lpstr>
      <vt:lpstr>Dem.Valores Repassados Maio</vt:lpstr>
      <vt:lpstr>Dem.Valores Repassados Junho</vt:lpstr>
      <vt:lpstr>Dem.Valores Repassados Julho</vt:lpstr>
      <vt:lpstr>Dem.Valores Repassados Agosto</vt:lpstr>
      <vt:lpstr>Dem.Valores Repassados Setembro</vt:lpstr>
      <vt:lpstr>Dem.Valores Repassados Outubro</vt:lpstr>
      <vt:lpstr>Dem.Valores Repassados Novembro</vt:lpstr>
      <vt:lpstr>Dem.Valores Repassados Dezembro</vt:lpstr>
      <vt:lpstr>Dem.Valores Repassados Janeiro</vt:lpstr>
      <vt:lpstr>Dem.Valores Repassados Fevereir</vt:lpstr>
      <vt:lpstr>'Dem.Valores Repassados Abril'!Area_de_impressao</vt:lpstr>
      <vt:lpstr>'Dem.Valores Repassados Agosto'!Area_de_impressao</vt:lpstr>
      <vt:lpstr>'Dem.Valores Repassados Julho'!Area_de_impressao</vt:lpstr>
      <vt:lpstr>'Dem.Valores Repassados Junho'!Area_de_impressao</vt:lpstr>
      <vt:lpstr>'Dem.Valores Repassados Maio'!Area_de_impressao</vt:lpstr>
      <vt:lpstr>'Dem.Valores Repassados Março'!Area_de_impressao</vt:lpstr>
      <vt:lpstr>'Dem.Valores Repassados Novembro'!Area_de_impressao</vt:lpstr>
      <vt:lpstr>'Dem.Valores Repassados Outubro'!Area_de_impressao</vt:lpstr>
      <vt:lpstr>'Dem.Valores Repassados Setembro'!Area_de_impressao</vt:lpstr>
      <vt:lpstr>'Demonstrativo Consolidado'!Area_de_impressao</vt:lpstr>
      <vt:lpstr>'Dem.Valores Repassados Abril'!Titulos_de_impressao</vt:lpstr>
      <vt:lpstr>'Dem.Valores Repassados Agosto'!Titulos_de_impressao</vt:lpstr>
      <vt:lpstr>'Dem.Valores Repassados Julho'!Titulos_de_impressao</vt:lpstr>
      <vt:lpstr>'Dem.Valores Repassados Junho'!Titulos_de_impressao</vt:lpstr>
      <vt:lpstr>'Dem.Valores Repassados Maio'!Titulos_de_impressao</vt:lpstr>
      <vt:lpstr>'Dem.Valores Repassados Março'!Titulos_de_impressao</vt:lpstr>
      <vt:lpstr>'Dem.Valores Repassados Novembro'!Titulos_de_impressao</vt:lpstr>
      <vt:lpstr>'Dem.Valores Repassados Outubro'!Titulos_de_impressao</vt:lpstr>
      <vt:lpstr>'Dem.Valores Repassados Setembro'!Titulos_de_impressao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 Kiill</dc:creator>
  <cp:lastModifiedBy>Vitor Giardini</cp:lastModifiedBy>
  <cp:lastPrinted>2017-05-23T11:15:06Z</cp:lastPrinted>
  <dcterms:created xsi:type="dcterms:W3CDTF">2012-10-17T17:08:51Z</dcterms:created>
  <dcterms:modified xsi:type="dcterms:W3CDTF">2022-02-09T12:41:25Z</dcterms:modified>
</cp:coreProperties>
</file>