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CSE\CONTA RGR\2026\10-outubro\Movimentações Financeiras\2026\"/>
    </mc:Choice>
  </mc:AlternateContent>
  <xr:revisionPtr revIDLastSave="0" documentId="13_ncr:1_{527DDA18-D09D-45E7-B4B1-FE35E0ACB143}" xr6:coauthVersionLast="47" xr6:coauthVersionMax="47" xr10:uidLastSave="{00000000-0000-0000-0000-000000000000}"/>
  <bookViews>
    <workbookView xWindow="28680" yWindow="-120" windowWidth="29040" windowHeight="15720" xr2:uid="{8E682826-91DF-4974-A9DE-22F5FD959784}"/>
  </bookViews>
  <sheets>
    <sheet name="Fluxo Mensa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2" l="1"/>
  <c r="I38" i="2"/>
  <c r="I39" i="2"/>
  <c r="I36" i="2"/>
  <c r="G21" i="2"/>
  <c r="M40" i="2"/>
  <c r="G36" i="2"/>
  <c r="M35" i="2"/>
  <c r="H35" i="2"/>
  <c r="G26" i="2"/>
  <c r="M26" i="2"/>
  <c r="H26" i="2"/>
  <c r="H20" i="2"/>
  <c r="M31" i="2" l="1"/>
  <c r="M32" i="2" s="1"/>
  <c r="F35" i="2" s="1"/>
  <c r="M12" i="2"/>
  <c r="M13" i="2" s="1"/>
  <c r="F14" i="2" s="1"/>
  <c r="F33" i="2" l="1"/>
  <c r="M34" i="2" s="1"/>
  <c r="M18" i="2" l="1"/>
  <c r="M19" i="2" s="1"/>
  <c r="F20" i="2" s="1"/>
  <c r="M6" i="2" l="1"/>
  <c r="M7" i="2" s="1"/>
  <c r="F8" i="2" s="1"/>
  <c r="G8" i="2" l="1"/>
  <c r="H14" i="2" l="1"/>
  <c r="H8" i="2" l="1"/>
  <c r="I9" i="2" s="1"/>
  <c r="J9" i="2" l="1"/>
  <c r="L9" i="2" s="1"/>
  <c r="G15" i="2" s="1"/>
  <c r="I10" i="2"/>
  <c r="J10" i="2" s="1"/>
  <c r="L10" i="2" s="1"/>
  <c r="G16" i="2" s="1"/>
  <c r="I11" i="2"/>
  <c r="J11" i="2" s="1"/>
  <c r="L11" i="2" s="1"/>
  <c r="G17" i="2" s="1"/>
  <c r="G14" i="2" l="1"/>
  <c r="L8" i="2"/>
  <c r="J8" i="2"/>
  <c r="K11" i="2"/>
  <c r="K9" i="2"/>
  <c r="K10" i="2"/>
  <c r="I16" i="2" l="1"/>
  <c r="J16" i="2" s="1"/>
  <c r="I17" i="2"/>
  <c r="J17" i="2" s="1"/>
  <c r="I15" i="2"/>
  <c r="J15" i="2" s="1"/>
  <c r="K8" i="2"/>
  <c r="L16" i="2" l="1"/>
  <c r="G22" i="2" s="1"/>
  <c r="K16" i="2"/>
  <c r="L17" i="2"/>
  <c r="G23" i="2" s="1"/>
  <c r="K17" i="2"/>
  <c r="J14" i="2"/>
  <c r="K15" i="2"/>
  <c r="L15" i="2" l="1"/>
  <c r="K14" i="2" l="1"/>
  <c r="G20" i="2"/>
  <c r="L14" i="2"/>
  <c r="I22" i="2" l="1"/>
  <c r="J22" i="2" s="1"/>
  <c r="I23" i="2"/>
  <c r="J23" i="2" s="1"/>
  <c r="I21" i="2"/>
  <c r="J21" i="2" s="1"/>
  <c r="K21" i="2" s="1"/>
  <c r="L23" i="2" l="1"/>
  <c r="K23" i="2"/>
  <c r="K22" i="2"/>
  <c r="K20" i="2" s="1"/>
  <c r="F24" i="2" s="1"/>
  <c r="M25" i="2" s="1"/>
  <c r="F26" i="2" s="1"/>
  <c r="L22" i="2"/>
  <c r="L21" i="2"/>
  <c r="J20" i="2"/>
  <c r="J36" i="2" l="1"/>
  <c r="L20" i="2"/>
  <c r="K36" i="2" l="1"/>
  <c r="L36" i="2"/>
  <c r="I27" i="2" l="1"/>
  <c r="J27" i="2" s="1"/>
  <c r="I30" i="2"/>
  <c r="J30" i="2" s="1"/>
  <c r="I28" i="2"/>
  <c r="J28" i="2" s="1"/>
  <c r="I29" i="2"/>
  <c r="J29" i="2" s="1"/>
  <c r="J26" i="2" l="1"/>
  <c r="K30" i="2"/>
  <c r="L30" i="2"/>
  <c r="G39" i="2" s="1"/>
  <c r="K28" i="2"/>
  <c r="L28" i="2"/>
  <c r="G37" i="2" s="1"/>
  <c r="K29" i="2"/>
  <c r="L29" i="2"/>
  <c r="G38" i="2" s="1"/>
  <c r="J39" i="2" l="1"/>
  <c r="J37" i="2"/>
  <c r="L37" i="2" s="1"/>
  <c r="G35" i="2"/>
  <c r="J38" i="2"/>
  <c r="L26" i="2"/>
  <c r="K26" i="2"/>
  <c r="K38" i="2" l="1"/>
  <c r="L38" i="2"/>
  <c r="J35" i="2"/>
  <c r="K37" i="2"/>
  <c r="K39" i="2"/>
  <c r="L39" i="2"/>
  <c r="L35" i="2" s="1"/>
  <c r="K35" i="2" l="1"/>
</calcChain>
</file>

<file path=xl/sharedStrings.xml><?xml version="1.0" encoding="utf-8"?>
<sst xmlns="http://schemas.openxmlformats.org/spreadsheetml/2006/main" count="75" uniqueCount="29">
  <si>
    <t>Descrição</t>
  </si>
  <si>
    <t>Crédito Previsto</t>
  </si>
  <si>
    <t>Débito Previsto</t>
  </si>
  <si>
    <t xml:space="preserve">Pendente </t>
  </si>
  <si>
    <t>Saldo em Conta</t>
  </si>
  <si>
    <t>CESP/TRUE - Indenização das Concessões</t>
  </si>
  <si>
    <t>Atualização Rateio</t>
  </si>
  <si>
    <t>Rateio %</t>
  </si>
  <si>
    <t>Parcela Rateio</t>
  </si>
  <si>
    <t>Total a Pagar</t>
  </si>
  <si>
    <t>Amortização e Juros de Reversão</t>
  </si>
  <si>
    <t>Saldo</t>
  </si>
  <si>
    <t>Competência</t>
  </si>
  <si>
    <t>SADO DISPONÍVEL</t>
  </si>
  <si>
    <t>Tipo</t>
  </si>
  <si>
    <t>Receita</t>
  </si>
  <si>
    <t>Despesa</t>
  </si>
  <si>
    <t>²Atualização do rateio referente à incidência de juros de mora de 1% (um por cento) ao mês, calculados pro rata tempore, conforme o PRORET, bem como da indenização pela taxa SELIC relativa à PRT nº 727/2023</t>
  </si>
  <si>
    <t>Copel - Devolução Quota RGR</t>
  </si>
  <si>
    <t>Repasse pendente - Setembro</t>
  </si>
  <si>
    <t>Vencimento</t>
  </si>
  <si>
    <t>Reposição Empréstimo Financiamentos Concedidos</t>
  </si>
  <si>
    <t>Movimentações Previstas para Conta RGR - 05/10/2026 à 31/10/2026</t>
  </si>
  <si>
    <t>Repasse - Outubro</t>
  </si>
  <si>
    <t>Quanta - Devolução Quota RGR</t>
  </si>
  <si>
    <t>SA Carvalho - Devolução Quota RGR</t>
  </si>
  <si>
    <t>Relatório publicado em 26/10/2026</t>
  </si>
  <si>
    <t xml:space="preserve">¹O relatório apresenta receitas e despesas esperadas para a conta RGR no período de 05/10/2026 à 31/10/2026 e não inclui previsão de despesas bancárias e possiveis inadimplências. Trata-se de uma estimativa e assim pode divergir do realizado.  </t>
  </si>
  <si>
    <t>Repasse pendente - Outubro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</si>
</sst>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m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6"/>
      <color rgb="FF00206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6038D"/>
        <bgColor indexed="64"/>
      </patternFill>
    </fill>
    <fill>
      <patternFill patternType="solid">
        <fgColor rgb="FFECF4FA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/>
    <xf numFmtId="8" fontId="3" fillId="0" borderId="0" xfId="0" applyNumberFormat="1" applyFont="1"/>
    <xf numFmtId="0" fontId="3" fillId="0" borderId="0" xfId="0" applyFont="1" applyAlignment="1">
      <alignment horizontal="center"/>
    </xf>
    <xf numFmtId="44" fontId="3" fillId="0" borderId="0" xfId="0" applyNumberFormat="1" applyFont="1"/>
    <xf numFmtId="0" fontId="0" fillId="0" borderId="0" xfId="0" applyAlignment="1">
      <alignment horizontal="center"/>
    </xf>
    <xf numFmtId="0" fontId="6" fillId="5" borderId="7" xfId="0" applyFont="1" applyFill="1" applyBorder="1" applyAlignment="1">
      <alignment vertical="center"/>
    </xf>
    <xf numFmtId="0" fontId="6" fillId="5" borderId="0" xfId="0" applyFont="1" applyFill="1" applyAlignment="1">
      <alignment vertical="center"/>
    </xf>
    <xf numFmtId="164" fontId="6" fillId="5" borderId="0" xfId="0" quotePrefix="1" applyNumberFormat="1" applyFont="1" applyFill="1" applyAlignment="1">
      <alignment horizontal="center" vertical="center"/>
    </xf>
    <xf numFmtId="14" fontId="6" fillId="5" borderId="0" xfId="0" applyNumberFormat="1" applyFont="1" applyFill="1" applyAlignment="1">
      <alignment horizontal="center" vertical="center"/>
    </xf>
    <xf numFmtId="44" fontId="6" fillId="5" borderId="0" xfId="2" applyFont="1" applyFill="1" applyBorder="1" applyAlignment="1">
      <alignment vertical="center"/>
    </xf>
    <xf numFmtId="10" fontId="6" fillId="5" borderId="0" xfId="5" applyNumberFormat="1" applyFont="1" applyFill="1" applyBorder="1" applyAlignment="1">
      <alignment horizontal="center" vertical="center"/>
    </xf>
    <xf numFmtId="44" fontId="6" fillId="5" borderId="8" xfId="2" applyFont="1" applyFill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164" fontId="6" fillId="3" borderId="0" xfId="0" quotePrefix="1" applyNumberFormat="1" applyFont="1" applyFill="1" applyAlignment="1">
      <alignment horizontal="center" vertical="center"/>
    </xf>
    <xf numFmtId="14" fontId="6" fillId="0" borderId="0" xfId="0" quotePrefix="1" applyNumberFormat="1" applyFont="1" applyAlignment="1">
      <alignment horizontal="center" vertical="center"/>
    </xf>
    <xf numFmtId="44" fontId="6" fillId="0" borderId="0" xfId="2" applyFont="1" applyFill="1" applyBorder="1" applyAlignment="1">
      <alignment vertical="center"/>
    </xf>
    <xf numFmtId="44" fontId="6" fillId="0" borderId="0" xfId="2" applyFont="1" applyFill="1" applyBorder="1" applyAlignment="1">
      <alignment horizontal="center" vertical="center"/>
    </xf>
    <xf numFmtId="43" fontId="6" fillId="0" borderId="0" xfId="1" applyFont="1" applyFill="1" applyBorder="1" applyAlignment="1">
      <alignment horizontal="center" vertical="center"/>
    </xf>
    <xf numFmtId="44" fontId="6" fillId="0" borderId="8" xfId="2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164" fontId="6" fillId="3" borderId="5" xfId="0" quotePrefix="1" applyNumberFormat="1" applyFont="1" applyFill="1" applyBorder="1" applyAlignment="1">
      <alignment horizontal="center" vertical="center"/>
    </xf>
    <xf numFmtId="14" fontId="6" fillId="0" borderId="5" xfId="0" quotePrefix="1" applyNumberFormat="1" applyFont="1" applyBorder="1" applyAlignment="1">
      <alignment horizontal="center" vertical="center"/>
    </xf>
    <xf numFmtId="44" fontId="6" fillId="0" borderId="5" xfId="2" applyFont="1" applyFill="1" applyBorder="1" applyAlignment="1">
      <alignment vertical="center"/>
    </xf>
    <xf numFmtId="44" fontId="6" fillId="0" borderId="5" xfId="2" applyFont="1" applyFill="1" applyBorder="1" applyAlignment="1">
      <alignment horizontal="center" vertical="center"/>
    </xf>
    <xf numFmtId="43" fontId="6" fillId="0" borderId="5" xfId="1" applyFont="1" applyFill="1" applyBorder="1" applyAlignment="1">
      <alignment horizontal="center" vertical="center"/>
    </xf>
    <xf numFmtId="44" fontId="6" fillId="0" borderId="6" xfId="2" applyFont="1" applyFill="1" applyBorder="1" applyAlignment="1">
      <alignment vertical="center"/>
    </xf>
    <xf numFmtId="17" fontId="5" fillId="6" borderId="4" xfId="4" quotePrefix="1" applyNumberFormat="1" applyFont="1" applyFill="1" applyBorder="1" applyAlignment="1">
      <alignment horizontal="center" vertical="center"/>
    </xf>
    <xf numFmtId="17" fontId="5" fillId="6" borderId="5" xfId="4" quotePrefix="1" applyNumberFormat="1" applyFont="1" applyFill="1" applyBorder="1" applyAlignment="1">
      <alignment horizontal="center" vertical="center"/>
    </xf>
    <xf numFmtId="17" fontId="5" fillId="6" borderId="6" xfId="4" quotePrefix="1" applyNumberFormat="1" applyFont="1" applyFill="1" applyBorder="1" applyAlignment="1">
      <alignment horizontal="center" vertical="center"/>
    </xf>
    <xf numFmtId="44" fontId="5" fillId="2" borderId="3" xfId="2" applyFont="1" applyFill="1" applyBorder="1" applyAlignment="1">
      <alignment vertical="center"/>
    </xf>
    <xf numFmtId="44" fontId="6" fillId="5" borderId="5" xfId="2" applyFont="1" applyFill="1" applyBorder="1" applyAlignment="1">
      <alignment vertical="center"/>
    </xf>
    <xf numFmtId="44" fontId="6" fillId="5" borderId="6" xfId="2" applyFont="1" applyFill="1" applyBorder="1" applyAlignment="1">
      <alignment horizontal="center" vertical="center"/>
    </xf>
    <xf numFmtId="0" fontId="8" fillId="0" borderId="0" xfId="0" applyFont="1"/>
    <xf numFmtId="44" fontId="0" fillId="0" borderId="0" xfId="0" applyNumberFormat="1"/>
    <xf numFmtId="44" fontId="5" fillId="2" borderId="6" xfId="2" applyFont="1" applyFill="1" applyBorder="1" applyAlignment="1">
      <alignment vertical="center"/>
    </xf>
    <xf numFmtId="44" fontId="4" fillId="4" borderId="2" xfId="0" applyNumberFormat="1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44" fontId="4" fillId="4" borderId="3" xfId="0" applyNumberFormat="1" applyFont="1" applyFill="1" applyBorder="1" applyAlignment="1">
      <alignment vertical="center"/>
    </xf>
    <xf numFmtId="17" fontId="7" fillId="0" borderId="0" xfId="3" quotePrefix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14" fontId="4" fillId="4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</cellXfs>
  <cellStyles count="6">
    <cellStyle name="Moeda" xfId="2" builtinId="4"/>
    <cellStyle name="Normal" xfId="0" builtinId="0"/>
    <cellStyle name="Porcentagem" xfId="5" builtinId="5"/>
    <cellStyle name="Vírgula" xfId="1" builtinId="3"/>
    <cellStyle name="Vírgula 2" xfId="3" xr:uid="{70C48AC1-6A40-4880-A0E4-3EC89A277BE4}"/>
    <cellStyle name="Vírgula 3" xfId="4" xr:uid="{968C5040-0340-4201-B255-0F4C1D576D2F}"/>
  </cellStyles>
  <dxfs count="0"/>
  <tableStyles count="0" defaultTableStyle="TableStyleMedium2" defaultPivotStyle="PivotStyleLight16"/>
  <colors>
    <mruColors>
      <color rgb="FFECF4FA"/>
      <color rgb="FF06038D"/>
      <color rgb="FFB8DD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58966</xdr:colOff>
      <xdr:row>0</xdr:row>
      <xdr:rowOff>66524</xdr:rowOff>
    </xdr:from>
    <xdr:to>
      <xdr:col>1</xdr:col>
      <xdr:colOff>578203</xdr:colOff>
      <xdr:row>1</xdr:row>
      <xdr:rowOff>169332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C6D1739-4E63-4323-B8A0-C9D103660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966" y="66524"/>
          <a:ext cx="853670" cy="282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4AEA-2890-42BC-8313-47E016FF68D6}">
  <dimension ref="B2:T46"/>
  <sheetViews>
    <sheetView showGridLines="0" tabSelected="1" zoomScale="80" zoomScaleNormal="80" workbookViewId="0">
      <selection activeCell="B5" sqref="B5"/>
    </sheetView>
  </sheetViews>
  <sheetFormatPr defaultRowHeight="14.5" x14ac:dyDescent="0.35"/>
  <cols>
    <col min="1" max="1" width="4.7265625" customWidth="1"/>
    <col min="2" max="2" width="10.90625" customWidth="1"/>
    <col min="3" max="3" width="45.08984375" style="5" bestFit="1" customWidth="1"/>
    <col min="4" max="4" width="14.7265625" customWidth="1"/>
    <col min="5" max="7" width="16.81640625" customWidth="1"/>
    <col min="8" max="8" width="18.36328125" customWidth="1"/>
    <col min="9" max="12" width="16.81640625" customWidth="1"/>
    <col min="13" max="13" width="20.08984375" customWidth="1"/>
    <col min="14" max="14" width="16.81640625" customWidth="1"/>
    <col min="15" max="15" width="10.26953125" bestFit="1" customWidth="1"/>
  </cols>
  <sheetData>
    <row r="2" spans="2:14" ht="16" customHeight="1" x14ac:dyDescent="0.35">
      <c r="C2" s="42" t="s">
        <v>22</v>
      </c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2:14" ht="16" customHeight="1" x14ac:dyDescent="0.35"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2:14" ht="16" customHeight="1" thickBot="1" x14ac:dyDescent="0.4"/>
    <row r="5" spans="2:14" ht="18" customHeight="1" x14ac:dyDescent="0.35">
      <c r="B5" s="30" t="s">
        <v>14</v>
      </c>
      <c r="C5" s="31" t="s">
        <v>0</v>
      </c>
      <c r="D5" s="31" t="s">
        <v>12</v>
      </c>
      <c r="E5" s="31" t="s">
        <v>20</v>
      </c>
      <c r="F5" s="31" t="s">
        <v>1</v>
      </c>
      <c r="G5" s="31" t="s">
        <v>2</v>
      </c>
      <c r="H5" s="31" t="s">
        <v>6</v>
      </c>
      <c r="I5" s="31" t="s">
        <v>7</v>
      </c>
      <c r="J5" s="31" t="s">
        <v>8</v>
      </c>
      <c r="K5" s="31" t="s">
        <v>9</v>
      </c>
      <c r="L5" s="31" t="s">
        <v>3</v>
      </c>
      <c r="M5" s="32" t="s">
        <v>4</v>
      </c>
    </row>
    <row r="6" spans="2:14" ht="18" customHeight="1" thickBot="1" x14ac:dyDescent="0.4">
      <c r="B6" s="13" t="s">
        <v>15</v>
      </c>
      <c r="C6" s="14" t="s">
        <v>11</v>
      </c>
      <c r="D6" s="15">
        <v>46296</v>
      </c>
      <c r="E6" s="16">
        <v>46300</v>
      </c>
      <c r="F6" s="17">
        <v>8743869.0299999993</v>
      </c>
      <c r="G6" s="18">
        <v>0</v>
      </c>
      <c r="H6" s="18">
        <v>0</v>
      </c>
      <c r="I6" s="19">
        <v>0</v>
      </c>
      <c r="J6" s="18">
        <v>0</v>
      </c>
      <c r="K6" s="18">
        <v>0</v>
      </c>
      <c r="L6" s="18">
        <v>0</v>
      </c>
      <c r="M6" s="20">
        <f>F6</f>
        <v>8743869.0299999993</v>
      </c>
    </row>
    <row r="7" spans="2:14" ht="18" customHeight="1" thickBot="1" x14ac:dyDescent="0.4">
      <c r="B7" s="43" t="s">
        <v>13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33">
        <f>M6</f>
        <v>8743869.0299999993</v>
      </c>
    </row>
    <row r="8" spans="2:14" ht="18" customHeight="1" thickBot="1" x14ac:dyDescent="0.4">
      <c r="B8" s="47" t="s">
        <v>19</v>
      </c>
      <c r="C8" s="48"/>
      <c r="D8" s="45">
        <v>46300</v>
      </c>
      <c r="E8" s="46"/>
      <c r="F8" s="39">
        <f>M7</f>
        <v>8743869.0299999993</v>
      </c>
      <c r="G8" s="39">
        <f>SUM(G9:G11)</f>
        <v>35134832.699999996</v>
      </c>
      <c r="H8" s="39">
        <f>SUM(H9:H11)</f>
        <v>250963.53685499998</v>
      </c>
      <c r="I8" s="40"/>
      <c r="J8" s="39">
        <f>SUM(J9:J11)</f>
        <v>8492905.4931450002</v>
      </c>
      <c r="K8" s="39">
        <f>SUM(K9:K11)</f>
        <v>8743869.0299999993</v>
      </c>
      <c r="L8" s="39">
        <f>SUM(L9:L11)</f>
        <v>26641927.206854995</v>
      </c>
      <c r="M8" s="41"/>
      <c r="N8" s="37"/>
    </row>
    <row r="9" spans="2:14" ht="18" customHeight="1" x14ac:dyDescent="0.35">
      <c r="B9" s="6" t="s">
        <v>16</v>
      </c>
      <c r="C9" s="7" t="s">
        <v>5</v>
      </c>
      <c r="D9" s="8">
        <v>46266</v>
      </c>
      <c r="E9" s="9">
        <v>46280</v>
      </c>
      <c r="F9" s="10"/>
      <c r="G9" s="10">
        <v>34578689.229999997</v>
      </c>
      <c r="H9" s="10">
        <v>247286.03815899999</v>
      </c>
      <c r="I9" s="11">
        <f>IF($F$8-$H$8&gt;$G$8,1,($F$8-$H$8)/$G$8)</f>
        <v>0.24172323704119988</v>
      </c>
      <c r="J9" s="10">
        <f>G9*I9</f>
        <v>8358472.6933172746</v>
      </c>
      <c r="K9" s="10">
        <f>H9+J9</f>
        <v>8605758.7314762753</v>
      </c>
      <c r="L9" s="10">
        <f>G9-J9</f>
        <v>26220216.536682721</v>
      </c>
      <c r="M9" s="12">
        <v>0</v>
      </c>
    </row>
    <row r="10" spans="2:14" ht="18" customHeight="1" x14ac:dyDescent="0.35">
      <c r="B10" s="6" t="s">
        <v>16</v>
      </c>
      <c r="C10" s="7" t="s">
        <v>18</v>
      </c>
      <c r="D10" s="8">
        <v>46235</v>
      </c>
      <c r="E10" s="9">
        <v>46280</v>
      </c>
      <c r="F10" s="10"/>
      <c r="G10" s="10">
        <v>552399.80000000005</v>
      </c>
      <c r="H10" s="10">
        <v>3652.7436779999998</v>
      </c>
      <c r="I10" s="11">
        <f t="shared" ref="I10:I11" si="0">IF($F$8-$H$8&gt;$G$8,1,($F$8-$H$8)/$G$8)</f>
        <v>0.24172323704119988</v>
      </c>
      <c r="J10" s="10">
        <f t="shared" ref="J10:J11" si="1">G10*I10</f>
        <v>133527.86779691142</v>
      </c>
      <c r="K10" s="10">
        <f t="shared" ref="K10:K11" si="2">H10+J10</f>
        <v>137180.61147491142</v>
      </c>
      <c r="L10" s="10">
        <f>G10-J10</f>
        <v>418871.93220308865</v>
      </c>
      <c r="M10" s="12">
        <v>0</v>
      </c>
    </row>
    <row r="11" spans="2:14" ht="18" customHeight="1" thickBot="1" x14ac:dyDescent="0.4">
      <c r="B11" s="6" t="s">
        <v>16</v>
      </c>
      <c r="C11" s="7" t="s">
        <v>24</v>
      </c>
      <c r="D11" s="8">
        <v>46235</v>
      </c>
      <c r="E11" s="9">
        <v>46280</v>
      </c>
      <c r="F11" s="10"/>
      <c r="G11" s="10">
        <v>3743.67</v>
      </c>
      <c r="H11" s="10">
        <v>24.755018</v>
      </c>
      <c r="I11" s="11">
        <f t="shared" si="0"/>
        <v>0.24172323704119988</v>
      </c>
      <c r="J11" s="10">
        <f t="shared" si="1"/>
        <v>904.93203081402874</v>
      </c>
      <c r="K11" s="10">
        <f t="shared" si="2"/>
        <v>929.68704881402869</v>
      </c>
      <c r="L11" s="10">
        <f>G11-J11</f>
        <v>2838.7379691859715</v>
      </c>
      <c r="M11" s="12">
        <v>0</v>
      </c>
    </row>
    <row r="12" spans="2:14" ht="18" customHeight="1" thickBot="1" x14ac:dyDescent="0.4">
      <c r="B12" s="22" t="s">
        <v>15</v>
      </c>
      <c r="C12" s="23" t="s">
        <v>11</v>
      </c>
      <c r="D12" s="24">
        <v>46296</v>
      </c>
      <c r="E12" s="25">
        <v>46310</v>
      </c>
      <c r="F12" s="26">
        <v>21820628.289999999</v>
      </c>
      <c r="G12" s="27">
        <v>0</v>
      </c>
      <c r="H12" s="27">
        <v>0</v>
      </c>
      <c r="I12" s="28">
        <v>0</v>
      </c>
      <c r="J12" s="27">
        <v>0</v>
      </c>
      <c r="K12" s="27">
        <v>0</v>
      </c>
      <c r="L12" s="27">
        <v>0</v>
      </c>
      <c r="M12" s="29">
        <f>F12</f>
        <v>21820628.289999999</v>
      </c>
      <c r="N12" s="37"/>
    </row>
    <row r="13" spans="2:14" ht="18" customHeight="1" thickBot="1" x14ac:dyDescent="0.4">
      <c r="B13" s="43" t="s">
        <v>13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33">
        <f>M12</f>
        <v>21820628.289999999</v>
      </c>
    </row>
    <row r="14" spans="2:14" ht="18" customHeight="1" thickBot="1" x14ac:dyDescent="0.4">
      <c r="B14" s="47" t="s">
        <v>19</v>
      </c>
      <c r="C14" s="48"/>
      <c r="D14" s="45">
        <v>46310</v>
      </c>
      <c r="E14" s="46"/>
      <c r="F14" s="39">
        <f>M13</f>
        <v>21820628.289999999</v>
      </c>
      <c r="G14" s="39">
        <f>SUM(G15:G17)</f>
        <v>26641927.206854995</v>
      </c>
      <c r="H14" s="39">
        <f>SUM(H15:H17)</f>
        <v>285691.30376099993</v>
      </c>
      <c r="I14" s="40"/>
      <c r="J14" s="39">
        <f>SUM(J15:J17)</f>
        <v>21534936.986238997</v>
      </c>
      <c r="K14" s="39">
        <f>SUM(K15:K17)</f>
        <v>21820628.289999999</v>
      </c>
      <c r="L14" s="39">
        <f>SUM(L15:L17)</f>
        <v>5106990.2206160007</v>
      </c>
      <c r="M14" s="41">
        <v>0</v>
      </c>
      <c r="N14" s="37"/>
    </row>
    <row r="15" spans="2:14" ht="18" customHeight="1" x14ac:dyDescent="0.35">
      <c r="B15" s="6" t="s">
        <v>16</v>
      </c>
      <c r="C15" s="7" t="s">
        <v>5</v>
      </c>
      <c r="D15" s="8">
        <v>46266</v>
      </c>
      <c r="E15" s="9">
        <v>46280</v>
      </c>
      <c r="F15" s="10">
        <v>0</v>
      </c>
      <c r="G15" s="10">
        <f>L9</f>
        <v>26220216.536682721</v>
      </c>
      <c r="H15" s="10">
        <v>281538.00188499998</v>
      </c>
      <c r="I15" s="11">
        <f>IF($F$14-$H$14&gt;$G$14,1,($F$14-$H$14)/$G$14)</f>
        <v>0.80831003024053139</v>
      </c>
      <c r="J15" s="10">
        <f>G15*I15</f>
        <v>21194064.02167929</v>
      </c>
      <c r="K15" s="10">
        <f>ROUND(H15+J15,2)</f>
        <v>21475602.02</v>
      </c>
      <c r="L15" s="10">
        <f>G15-J15</f>
        <v>5026152.5150034316</v>
      </c>
      <c r="M15" s="12">
        <v>0</v>
      </c>
    </row>
    <row r="16" spans="2:14" ht="18" customHeight="1" x14ac:dyDescent="0.35">
      <c r="B16" s="6" t="s">
        <v>16</v>
      </c>
      <c r="C16" s="7" t="s">
        <v>18</v>
      </c>
      <c r="D16" s="8">
        <v>46235</v>
      </c>
      <c r="E16" s="9">
        <v>46280</v>
      </c>
      <c r="F16" s="10">
        <v>0</v>
      </c>
      <c r="G16" s="10">
        <f t="shared" ref="G16:G17" si="3">L10</f>
        <v>418871.93220308865</v>
      </c>
      <c r="H16" s="10">
        <v>4125.3439770000005</v>
      </c>
      <c r="I16" s="11">
        <f t="shared" ref="I16:I17" si="4">IF($F$14-$H$14&gt;$G$14,1,($F$14-$H$14)/$G$14)</f>
        <v>0.80831003024053139</v>
      </c>
      <c r="J16" s="10">
        <f t="shared" ref="J16:J17" si="5">G16*I16</f>
        <v>338578.3841859884</v>
      </c>
      <c r="K16" s="10">
        <f>ROUND(H16+J16,2)</f>
        <v>342703.73</v>
      </c>
      <c r="L16" s="10">
        <f t="shared" ref="L16:L17" si="6">G16-J16</f>
        <v>80293.548017100256</v>
      </c>
      <c r="M16" s="12">
        <v>0</v>
      </c>
    </row>
    <row r="17" spans="2:20" ht="18" customHeight="1" thickBot="1" x14ac:dyDescent="0.4">
      <c r="B17" s="6" t="s">
        <v>16</v>
      </c>
      <c r="C17" s="7" t="s">
        <v>24</v>
      </c>
      <c r="D17" s="8">
        <v>46235</v>
      </c>
      <c r="E17" s="9">
        <v>46280</v>
      </c>
      <c r="F17" s="10">
        <v>0</v>
      </c>
      <c r="G17" s="10">
        <f t="shared" si="3"/>
        <v>2838.7379691859715</v>
      </c>
      <c r="H17" s="10">
        <v>27.957899000000001</v>
      </c>
      <c r="I17" s="11">
        <f t="shared" si="4"/>
        <v>0.80831003024053139</v>
      </c>
      <c r="J17" s="10">
        <f t="shared" si="5"/>
        <v>2294.580373717657</v>
      </c>
      <c r="K17" s="10">
        <f>ROUND(H17+J17,2)</f>
        <v>2322.54</v>
      </c>
      <c r="L17" s="10">
        <f t="shared" si="6"/>
        <v>544.15759546831441</v>
      </c>
      <c r="M17" s="12">
        <v>0</v>
      </c>
    </row>
    <row r="18" spans="2:20" ht="18" customHeight="1" thickBot="1" x14ac:dyDescent="0.4">
      <c r="B18" s="22" t="s">
        <v>15</v>
      </c>
      <c r="C18" s="23" t="s">
        <v>11</v>
      </c>
      <c r="D18" s="24">
        <v>46296</v>
      </c>
      <c r="E18" s="25">
        <v>46311</v>
      </c>
      <c r="F18" s="26">
        <v>24717257.329999998</v>
      </c>
      <c r="G18" s="27">
        <v>0</v>
      </c>
      <c r="H18" s="27">
        <v>0</v>
      </c>
      <c r="I18" s="28">
        <v>0</v>
      </c>
      <c r="J18" s="27">
        <v>0</v>
      </c>
      <c r="K18" s="27">
        <v>0</v>
      </c>
      <c r="L18" s="27">
        <v>0</v>
      </c>
      <c r="M18" s="29">
        <f>F18</f>
        <v>24717257.329999998</v>
      </c>
    </row>
    <row r="19" spans="2:20" ht="18" customHeight="1" thickBot="1" x14ac:dyDescent="0.4">
      <c r="B19" s="43" t="s">
        <v>13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33">
        <f>M18</f>
        <v>24717257.329999998</v>
      </c>
    </row>
    <row r="20" spans="2:20" ht="18" customHeight="1" thickBot="1" x14ac:dyDescent="0.4">
      <c r="B20" s="47" t="s">
        <v>19</v>
      </c>
      <c r="C20" s="48"/>
      <c r="D20" s="45">
        <v>46311</v>
      </c>
      <c r="E20" s="46"/>
      <c r="F20" s="39">
        <f>M19</f>
        <v>24717257.329999998</v>
      </c>
      <c r="G20" s="39">
        <f>SUM(G21:G23)</f>
        <v>5106990.2206160007</v>
      </c>
      <c r="H20" s="39">
        <f>SUM(H21:H23)</f>
        <v>57370.439814999998</v>
      </c>
      <c r="I20" s="40"/>
      <c r="J20" s="39">
        <f>SUM(J21:J23)</f>
        <v>5106990.2206160007</v>
      </c>
      <c r="K20" s="39">
        <f>SUM(K21:K23)</f>
        <v>5164360.6604310004</v>
      </c>
      <c r="L20" s="39">
        <f>SUM(L21:L23)</f>
        <v>0</v>
      </c>
      <c r="M20" s="41">
        <v>0</v>
      </c>
      <c r="N20" s="37"/>
    </row>
    <row r="21" spans="2:20" ht="18" customHeight="1" x14ac:dyDescent="0.35">
      <c r="B21" s="6" t="s">
        <v>16</v>
      </c>
      <c r="C21" s="7" t="s">
        <v>5</v>
      </c>
      <c r="D21" s="8">
        <v>46266</v>
      </c>
      <c r="E21" s="9">
        <v>46280</v>
      </c>
      <c r="F21" s="34">
        <v>0</v>
      </c>
      <c r="G21" s="34">
        <f>L15</f>
        <v>5026152.5150034316</v>
      </c>
      <c r="H21" s="34">
        <v>56548.085874999997</v>
      </c>
      <c r="I21" s="11">
        <f>IF($F$20-$H$20&gt;$G$20,1,($F$20-$H$20)/$G$20)</f>
        <v>1</v>
      </c>
      <c r="J21" s="10">
        <f>G21*I21</f>
        <v>5026152.5150034316</v>
      </c>
      <c r="K21" s="10">
        <f>H21+J21</f>
        <v>5082700.6008784315</v>
      </c>
      <c r="L21" s="10">
        <f>G21-J21</f>
        <v>0</v>
      </c>
      <c r="M21" s="12">
        <v>0</v>
      </c>
    </row>
    <row r="22" spans="2:20" ht="18" customHeight="1" x14ac:dyDescent="0.35">
      <c r="B22" s="6" t="s">
        <v>16</v>
      </c>
      <c r="C22" s="7" t="s">
        <v>18</v>
      </c>
      <c r="D22" s="8">
        <v>46235</v>
      </c>
      <c r="E22" s="9">
        <v>46280</v>
      </c>
      <c r="F22" s="10">
        <v>0</v>
      </c>
      <c r="G22" s="10">
        <f>L16</f>
        <v>80293.548017100256</v>
      </c>
      <c r="H22" s="10">
        <v>816.81825500000002</v>
      </c>
      <c r="I22" s="11">
        <f t="shared" ref="I22:I23" si="7">IF($F$20-$H$20&gt;$G$20,1,($F$20-$H$20)/$G$20)</f>
        <v>1</v>
      </c>
      <c r="J22" s="10">
        <f t="shared" ref="J22:J23" si="8">G22*I22</f>
        <v>80293.548017100256</v>
      </c>
      <c r="K22" s="10">
        <f t="shared" ref="K22:K23" si="9">H22+J22</f>
        <v>81110.366272100262</v>
      </c>
      <c r="L22" s="10">
        <f t="shared" ref="L22:L23" si="10">G22-J22</f>
        <v>0</v>
      </c>
      <c r="M22" s="12">
        <v>0</v>
      </c>
    </row>
    <row r="23" spans="2:20" ht="18" customHeight="1" thickBot="1" x14ac:dyDescent="0.4">
      <c r="B23" s="6" t="s">
        <v>16</v>
      </c>
      <c r="C23" s="7" t="s">
        <v>24</v>
      </c>
      <c r="D23" s="8">
        <v>46235</v>
      </c>
      <c r="E23" s="9">
        <v>46280</v>
      </c>
      <c r="F23" s="10">
        <v>0</v>
      </c>
      <c r="G23" s="10">
        <f>L17</f>
        <v>544.15759546831441</v>
      </c>
      <c r="H23" s="10">
        <v>5.535685</v>
      </c>
      <c r="I23" s="11">
        <f t="shared" si="7"/>
        <v>1</v>
      </c>
      <c r="J23" s="10">
        <f t="shared" si="8"/>
        <v>544.15759546831441</v>
      </c>
      <c r="K23" s="10">
        <f t="shared" si="9"/>
        <v>549.69328046831436</v>
      </c>
      <c r="L23" s="10">
        <f t="shared" si="10"/>
        <v>0</v>
      </c>
      <c r="M23" s="12">
        <v>0</v>
      </c>
    </row>
    <row r="24" spans="2:20" ht="18" customHeight="1" thickBot="1" x14ac:dyDescent="0.4">
      <c r="B24" s="22" t="s">
        <v>15</v>
      </c>
      <c r="C24" s="23" t="s">
        <v>11</v>
      </c>
      <c r="D24" s="24">
        <v>46296</v>
      </c>
      <c r="E24" s="25">
        <v>46311</v>
      </c>
      <c r="F24" s="26">
        <f>F18-K20</f>
        <v>19552896.669568997</v>
      </c>
      <c r="G24" s="27"/>
      <c r="H24" s="27"/>
      <c r="I24" s="28"/>
      <c r="J24" s="27"/>
      <c r="K24" s="27"/>
      <c r="L24" s="27"/>
      <c r="M24" s="29">
        <v>19552896.66</v>
      </c>
    </row>
    <row r="25" spans="2:20" ht="18" customHeight="1" thickBot="1" x14ac:dyDescent="0.4">
      <c r="B25" s="49" t="s">
        <v>13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38">
        <f>M24</f>
        <v>19552896.66</v>
      </c>
      <c r="O25" s="1"/>
      <c r="P25" s="1"/>
      <c r="Q25" s="1"/>
      <c r="R25" s="1"/>
      <c r="S25" s="1"/>
      <c r="T25" s="1"/>
    </row>
    <row r="26" spans="2:20" ht="18" customHeight="1" thickBot="1" x14ac:dyDescent="0.4">
      <c r="B26" s="47" t="s">
        <v>23</v>
      </c>
      <c r="C26" s="48"/>
      <c r="D26" s="45">
        <v>46311</v>
      </c>
      <c r="E26" s="46"/>
      <c r="F26" s="39">
        <f>M25</f>
        <v>19552896.66</v>
      </c>
      <c r="G26" s="39">
        <f>SUM(G27:G30)</f>
        <v>83245586.280000001</v>
      </c>
      <c r="H26" s="39">
        <f>SUM(H27:H30)</f>
        <v>42031.868900000001</v>
      </c>
      <c r="I26" s="40"/>
      <c r="J26" s="39">
        <f>SUM(J27:J30)</f>
        <v>19510864.791100003</v>
      </c>
      <c r="K26" s="39">
        <f t="shared" ref="K26:L26" si="11">SUM(K27:K30)</f>
        <v>19552896.665671699</v>
      </c>
      <c r="L26" s="39">
        <f t="shared" si="11"/>
        <v>63734721.475544304</v>
      </c>
      <c r="M26" s="41">
        <f>SUM(M27:M30)</f>
        <v>0</v>
      </c>
      <c r="N26" s="37"/>
    </row>
    <row r="27" spans="2:20" ht="18" customHeight="1" x14ac:dyDescent="0.35">
      <c r="B27" s="6" t="s">
        <v>16</v>
      </c>
      <c r="C27" s="7" t="s">
        <v>5</v>
      </c>
      <c r="D27" s="8">
        <v>46296</v>
      </c>
      <c r="E27" s="9">
        <v>46310</v>
      </c>
      <c r="F27" s="10">
        <v>0</v>
      </c>
      <c r="G27" s="10">
        <v>81924420.5</v>
      </c>
      <c r="H27" s="10">
        <v>41607.774684000004</v>
      </c>
      <c r="I27" s="11">
        <f>IF($F$26-$H$26&gt;$G$26,1,($F$26-$H$26)/$G$26)</f>
        <v>0.23437716836391051</v>
      </c>
      <c r="J27" s="10">
        <f>G27*I27</f>
        <v>19201213.696644302</v>
      </c>
      <c r="K27" s="10">
        <v>19242821.477000002</v>
      </c>
      <c r="L27" s="10">
        <v>62723206.789999999</v>
      </c>
      <c r="M27" s="12">
        <v>0</v>
      </c>
      <c r="O27" s="1"/>
      <c r="P27" s="1"/>
      <c r="Q27" s="1"/>
      <c r="R27" s="1"/>
      <c r="S27" s="1"/>
      <c r="T27" s="1"/>
    </row>
    <row r="28" spans="2:20" ht="18" customHeight="1" x14ac:dyDescent="0.35">
      <c r="B28" s="6" t="s">
        <v>16</v>
      </c>
      <c r="C28" s="7" t="s">
        <v>25</v>
      </c>
      <c r="D28" s="8">
        <v>46266</v>
      </c>
      <c r="E28" s="9">
        <v>46310</v>
      </c>
      <c r="F28" s="10">
        <v>0</v>
      </c>
      <c r="G28" s="10">
        <v>9311.84</v>
      </c>
      <c r="H28" s="10">
        <v>2.9891009999999998</v>
      </c>
      <c r="I28" s="11">
        <f>IF($F$26-$H$26&gt;$G$26,1,($F$26-$H$26)/$G$26)</f>
        <v>0.23437716836391051</v>
      </c>
      <c r="J28" s="10">
        <f t="shared" ref="J28:J30" si="12">G28*I28</f>
        <v>2182.4826914577966</v>
      </c>
      <c r="K28" s="10">
        <f t="shared" ref="K28:K30" si="13">H28+J28</f>
        <v>2185.4717924577967</v>
      </c>
      <c r="L28" s="10">
        <f t="shared" ref="L28:L30" si="14">G28-J28</f>
        <v>7129.3573085422031</v>
      </c>
      <c r="M28" s="12">
        <v>0</v>
      </c>
    </row>
    <row r="29" spans="2:20" ht="18" customHeight="1" x14ac:dyDescent="0.35">
      <c r="B29" s="6" t="s">
        <v>16</v>
      </c>
      <c r="C29" s="7" t="s">
        <v>18</v>
      </c>
      <c r="D29" s="8">
        <v>46266</v>
      </c>
      <c r="E29" s="9">
        <v>46310</v>
      </c>
      <c r="F29" s="10">
        <v>0</v>
      </c>
      <c r="G29" s="10">
        <v>1303023.22</v>
      </c>
      <c r="H29" s="10">
        <v>418.27045399999997</v>
      </c>
      <c r="I29" s="11">
        <f>IF($F$26-$H$26&gt;$G$26,1,($F$26-$H$26)/$G$26)</f>
        <v>0.23437716836391051</v>
      </c>
      <c r="J29" s="10">
        <f t="shared" si="12"/>
        <v>305398.89261602482</v>
      </c>
      <c r="K29" s="10">
        <f t="shared" si="13"/>
        <v>305817.16307002481</v>
      </c>
      <c r="L29" s="10">
        <f t="shared" si="14"/>
        <v>997624.32738397515</v>
      </c>
      <c r="M29" s="12">
        <v>0</v>
      </c>
    </row>
    <row r="30" spans="2:20" ht="18" customHeight="1" x14ac:dyDescent="0.35">
      <c r="B30" s="6" t="s">
        <v>16</v>
      </c>
      <c r="C30" s="7" t="s">
        <v>24</v>
      </c>
      <c r="D30" s="8">
        <v>46266</v>
      </c>
      <c r="E30" s="9">
        <v>46310</v>
      </c>
      <c r="F30" s="10">
        <v>0</v>
      </c>
      <c r="G30" s="10">
        <v>8830.7199999999993</v>
      </c>
      <c r="H30" s="10">
        <v>2.8346610000000001</v>
      </c>
      <c r="I30" s="11">
        <f>IF($F$26-$H$26&gt;$G$26,1,($F$26-$H$26)/$G$26)</f>
        <v>0.23437716836391051</v>
      </c>
      <c r="J30" s="10">
        <f t="shared" si="12"/>
        <v>2069.7191482145518</v>
      </c>
      <c r="K30" s="10">
        <f t="shared" si="13"/>
        <v>2072.5538092145516</v>
      </c>
      <c r="L30" s="10">
        <f t="shared" si="14"/>
        <v>6761.0008517854476</v>
      </c>
      <c r="M30" s="12">
        <v>0</v>
      </c>
    </row>
    <row r="31" spans="2:20" ht="18" customHeight="1" x14ac:dyDescent="0.35">
      <c r="B31" s="13" t="s">
        <v>15</v>
      </c>
      <c r="C31" s="21" t="s">
        <v>10</v>
      </c>
      <c r="D31" s="15">
        <v>46296</v>
      </c>
      <c r="E31" s="16">
        <v>46325</v>
      </c>
      <c r="F31" s="17">
        <v>2173359.0099999998</v>
      </c>
      <c r="G31" s="18">
        <v>0</v>
      </c>
      <c r="H31" s="18">
        <v>0</v>
      </c>
      <c r="I31" s="19">
        <v>0</v>
      </c>
      <c r="J31" s="18">
        <v>0</v>
      </c>
      <c r="K31" s="18">
        <v>0</v>
      </c>
      <c r="L31" s="18">
        <v>0</v>
      </c>
      <c r="M31" s="20">
        <f>F31</f>
        <v>2173359.0099999998</v>
      </c>
    </row>
    <row r="32" spans="2:20" ht="17" customHeight="1" thickBot="1" x14ac:dyDescent="0.4">
      <c r="B32" s="13" t="s">
        <v>15</v>
      </c>
      <c r="C32" s="21" t="s">
        <v>21</v>
      </c>
      <c r="D32" s="15">
        <v>46296</v>
      </c>
      <c r="E32" s="16">
        <v>46325</v>
      </c>
      <c r="F32" s="17">
        <v>21161428.050000001</v>
      </c>
      <c r="G32" s="18">
        <v>0</v>
      </c>
      <c r="H32" s="18">
        <v>0</v>
      </c>
      <c r="I32" s="19">
        <v>0</v>
      </c>
      <c r="J32" s="18">
        <v>0</v>
      </c>
      <c r="K32" s="18">
        <v>0</v>
      </c>
      <c r="L32" s="18">
        <v>0</v>
      </c>
      <c r="M32" s="20">
        <f>M31+F32</f>
        <v>23334787.060000002</v>
      </c>
    </row>
    <row r="33" spans="2:20" ht="18" customHeight="1" thickBot="1" x14ac:dyDescent="0.4">
      <c r="B33" s="22" t="s">
        <v>15</v>
      </c>
      <c r="C33" s="23" t="s">
        <v>11</v>
      </c>
      <c r="D33" s="24">
        <v>46296</v>
      </c>
      <c r="E33" s="25">
        <v>46325</v>
      </c>
      <c r="F33" s="26">
        <f>M32</f>
        <v>23334787.060000002</v>
      </c>
      <c r="G33" s="27"/>
      <c r="H33" s="27"/>
      <c r="I33" s="28"/>
      <c r="J33" s="27"/>
      <c r="K33" s="27"/>
      <c r="L33" s="27"/>
      <c r="M33" s="29"/>
    </row>
    <row r="34" spans="2:20" ht="18" customHeight="1" thickBot="1" x14ac:dyDescent="0.4">
      <c r="B34" s="43" t="s">
        <v>13</v>
      </c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33">
        <f>F33</f>
        <v>23334787.060000002</v>
      </c>
      <c r="O34" s="1"/>
      <c r="P34" s="1"/>
      <c r="Q34" s="1"/>
      <c r="R34" s="1"/>
      <c r="S34" s="1"/>
      <c r="T34" s="1"/>
    </row>
    <row r="35" spans="2:20" ht="18" customHeight="1" thickBot="1" x14ac:dyDescent="0.4">
      <c r="B35" s="47" t="s">
        <v>28</v>
      </c>
      <c r="C35" s="48"/>
      <c r="D35" s="45">
        <v>46325</v>
      </c>
      <c r="E35" s="46"/>
      <c r="F35" s="39">
        <f>M32</f>
        <v>23334787.060000002</v>
      </c>
      <c r="G35" s="39">
        <f>SUM(G36:G39)</f>
        <v>63734721.475544304</v>
      </c>
      <c r="H35" s="39">
        <f>SUM(H36:H39)</f>
        <v>292459.957949</v>
      </c>
      <c r="I35" s="40"/>
      <c r="J35" s="39">
        <f>SUM(J36:J39)</f>
        <v>23042327.102051001</v>
      </c>
      <c r="K35" s="39">
        <f>SUM(K36:K39)</f>
        <v>23334787.060000002</v>
      </c>
      <c r="L35" s="39">
        <f>SUM(L36:L39)</f>
        <v>40692394.373493299</v>
      </c>
      <c r="M35" s="39">
        <f>SUM(M36:M39)</f>
        <v>0</v>
      </c>
      <c r="N35" s="37"/>
    </row>
    <row r="36" spans="2:20" ht="18" customHeight="1" x14ac:dyDescent="0.35">
      <c r="B36" s="6" t="s">
        <v>16</v>
      </c>
      <c r="C36" s="7" t="s">
        <v>5</v>
      </c>
      <c r="D36" s="8">
        <v>46296</v>
      </c>
      <c r="E36" s="9">
        <v>46310</v>
      </c>
      <c r="F36" s="34">
        <v>0</v>
      </c>
      <c r="G36" s="34">
        <f>L27</f>
        <v>62723206.789999999</v>
      </c>
      <c r="H36" s="34">
        <v>287577.78114600002</v>
      </c>
      <c r="I36" s="11">
        <f>IF($F$35-$H$35&gt;$G$35,1,($F$35-$H$35)/$G$35)</f>
        <v>0.36153491485630151</v>
      </c>
      <c r="J36" s="34">
        <f>G36*I36</f>
        <v>22676629.226336844</v>
      </c>
      <c r="K36" s="10">
        <f t="shared" ref="K36:K39" si="15">H36+J36</f>
        <v>22964207.007482845</v>
      </c>
      <c r="L36" s="10">
        <f t="shared" ref="L36:L39" si="16">G36-J36</f>
        <v>40046577.563663155</v>
      </c>
      <c r="M36" s="35">
        <v>0</v>
      </c>
      <c r="O36" s="1"/>
      <c r="P36" s="1"/>
      <c r="Q36" s="1"/>
      <c r="R36" s="1"/>
      <c r="S36" s="1"/>
      <c r="T36" s="1"/>
    </row>
    <row r="37" spans="2:20" ht="18" customHeight="1" x14ac:dyDescent="0.35">
      <c r="B37" s="6" t="s">
        <v>16</v>
      </c>
      <c r="C37" s="7" t="s">
        <v>25</v>
      </c>
      <c r="D37" s="8">
        <v>46266</v>
      </c>
      <c r="E37" s="9">
        <v>46310</v>
      </c>
      <c r="F37" s="10">
        <v>0</v>
      </c>
      <c r="G37" s="10">
        <f>L28</f>
        <v>7129.3573085422031</v>
      </c>
      <c r="H37" s="10">
        <v>34.410569000000002</v>
      </c>
      <c r="I37" s="11">
        <f t="shared" ref="I37:I39" si="17">IF($F$35-$H$35&gt;$G$35,1,($F$35-$H$35)/$G$35)</f>
        <v>0.36153491485630151</v>
      </c>
      <c r="J37" s="10">
        <f t="shared" ref="J37:J39" si="18">G37*I37</f>
        <v>2577.5115875239562</v>
      </c>
      <c r="K37" s="10">
        <f t="shared" si="15"/>
        <v>2611.9221565239563</v>
      </c>
      <c r="L37" s="10">
        <f t="shared" si="16"/>
        <v>4551.8457210182469</v>
      </c>
      <c r="M37" s="12">
        <v>0</v>
      </c>
    </row>
    <row r="38" spans="2:20" ht="18" customHeight="1" x14ac:dyDescent="0.35">
      <c r="B38" s="6" t="s">
        <v>16</v>
      </c>
      <c r="C38" s="7" t="s">
        <v>18</v>
      </c>
      <c r="D38" s="8">
        <v>46266</v>
      </c>
      <c r="E38" s="9">
        <v>46310</v>
      </c>
      <c r="F38" s="10">
        <v>0</v>
      </c>
      <c r="G38" s="10">
        <f>L29</f>
        <v>997624.32738397515</v>
      </c>
      <c r="H38" s="10">
        <v>4815.1335909999998</v>
      </c>
      <c r="I38" s="11">
        <f t="shared" si="17"/>
        <v>0.36153491485630151</v>
      </c>
      <c r="J38" s="10">
        <f t="shared" si="18"/>
        <v>360676.02625934052</v>
      </c>
      <c r="K38" s="10">
        <f t="shared" si="15"/>
        <v>365491.15985034051</v>
      </c>
      <c r="L38" s="10">
        <f t="shared" si="16"/>
        <v>636948.30112463469</v>
      </c>
      <c r="M38" s="12">
        <v>0</v>
      </c>
    </row>
    <row r="39" spans="2:20" ht="18" customHeight="1" thickBot="1" x14ac:dyDescent="0.4">
      <c r="B39" s="6" t="s">
        <v>16</v>
      </c>
      <c r="C39" s="7" t="s">
        <v>24</v>
      </c>
      <c r="D39" s="8">
        <v>46266</v>
      </c>
      <c r="E39" s="9">
        <v>46310</v>
      </c>
      <c r="F39" s="10">
        <v>0</v>
      </c>
      <c r="G39" s="10">
        <f>L30</f>
        <v>6761.0008517854476</v>
      </c>
      <c r="H39" s="10">
        <v>32.632643000000002</v>
      </c>
      <c r="I39" s="11">
        <f t="shared" si="17"/>
        <v>0.36153491485630151</v>
      </c>
      <c r="J39" s="10">
        <f t="shared" si="18"/>
        <v>2444.3378672936337</v>
      </c>
      <c r="K39" s="10">
        <f t="shared" si="15"/>
        <v>2476.9705102936337</v>
      </c>
      <c r="L39" s="10">
        <f t="shared" si="16"/>
        <v>4316.6629844918134</v>
      </c>
      <c r="M39" s="12">
        <v>0</v>
      </c>
    </row>
    <row r="40" spans="2:20" ht="18" customHeight="1" thickBot="1" x14ac:dyDescent="0.4">
      <c r="B40" s="43" t="s">
        <v>13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33">
        <f>F33-F35</f>
        <v>0</v>
      </c>
    </row>
    <row r="43" spans="2:20" s="1" customFormat="1" ht="15" customHeight="1" x14ac:dyDescent="0.35">
      <c r="B43" s="36" t="s">
        <v>26</v>
      </c>
      <c r="C43" s="3"/>
      <c r="E43" s="4"/>
      <c r="F43" s="4"/>
      <c r="H43" s="3"/>
      <c r="O43"/>
      <c r="P43"/>
      <c r="Q43"/>
      <c r="R43"/>
      <c r="S43"/>
      <c r="T43"/>
    </row>
    <row r="44" spans="2:20" s="1" customFormat="1" ht="9" customHeight="1" x14ac:dyDescent="0.35">
      <c r="H44" s="3"/>
      <c r="K44" s="2"/>
      <c r="O44"/>
      <c r="P44"/>
      <c r="Q44"/>
      <c r="R44"/>
      <c r="S44"/>
      <c r="T44"/>
    </row>
    <row r="45" spans="2:20" s="1" customFormat="1" ht="15" customHeight="1" x14ac:dyDescent="0.35">
      <c r="B45" t="s">
        <v>27</v>
      </c>
      <c r="C45" s="5"/>
      <c r="D45"/>
      <c r="E45"/>
      <c r="F45"/>
      <c r="G45"/>
      <c r="H45"/>
      <c r="I45"/>
      <c r="J45"/>
      <c r="K45"/>
      <c r="L45"/>
      <c r="O45"/>
      <c r="P45"/>
      <c r="Q45"/>
      <c r="R45"/>
      <c r="S45"/>
      <c r="T45"/>
    </row>
    <row r="46" spans="2:20" x14ac:dyDescent="0.35">
      <c r="B46" t="s">
        <v>17</v>
      </c>
    </row>
  </sheetData>
  <mergeCells count="17">
    <mergeCell ref="B25:L25"/>
    <mergeCell ref="B26:C26"/>
    <mergeCell ref="D26:E26"/>
    <mergeCell ref="B40:L40"/>
    <mergeCell ref="B35:C35"/>
    <mergeCell ref="D35:E35"/>
    <mergeCell ref="B34:L34"/>
    <mergeCell ref="B20:C20"/>
    <mergeCell ref="D20:E20"/>
    <mergeCell ref="B13:L13"/>
    <mergeCell ref="B14:C14"/>
    <mergeCell ref="D14:E14"/>
    <mergeCell ref="C2:M3"/>
    <mergeCell ref="B19:L19"/>
    <mergeCell ref="D8:E8"/>
    <mergeCell ref="B7:L7"/>
    <mergeCell ref="B8:C8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G8:K8 H14 G26:H26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Fluxo Mensal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Kauane Araujo Silva</dc:creator>
  <cp:lastModifiedBy>Janaina Silva de Oliveira</cp:lastModifiedBy>
  <cp:lastPrinted>2026-07-10T18:15:47Z</cp:lastPrinted>
  <dcterms:created xsi:type="dcterms:W3CDTF">2024-04-10T22:37:04Z</dcterms:created>
  <dcterms:modified xsi:type="dcterms:W3CDTF">2026-10-26T13:42:59Z</dcterms:modified>
</cp:coreProperties>
</file>