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ilva\Downloads\"/>
    </mc:Choice>
  </mc:AlternateContent>
  <xr:revisionPtr revIDLastSave="0" documentId="8_{96F69DF8-82EE-4247-A200-00EF33964C15}" xr6:coauthVersionLast="47" xr6:coauthVersionMax="47" xr10:uidLastSave="{00000000-0000-0000-0000-000000000000}"/>
  <bookViews>
    <workbookView xWindow="28680" yWindow="-120" windowWidth="21840" windowHeight="13020" xr2:uid="{CBA93406-FD3A-4009-8B38-9FB643F2A098}"/>
  </bookViews>
  <sheets>
    <sheet name="Introdução" sheetId="3" r:id="rId1"/>
    <sheet name="Reprocessamentos" sheetId="2" r:id="rId2"/>
    <sheet name="DSP 837.2026 - OD_jul.23" sheetId="4" r:id="rId3"/>
    <sheet name="DSP 837.2026 - Reproc. 2024" sheetId="5" r:id="rId4"/>
    <sheet name="Reproc. Eficiência-2024(ago.23)" sheetId="6" r:id="rId5"/>
    <sheet name="Financeiro" sheetId="1" r:id="rId6"/>
  </sheets>
  <definedNames>
    <definedName name="_xlnm._FilterDatabase" localSheetId="5" hidden="1">Financeiro!$D$6:$L$6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6" l="1"/>
  <c r="E37" i="6"/>
  <c r="I37" i="6" s="1"/>
  <c r="K37" i="6" s="1"/>
  <c r="H36" i="6"/>
  <c r="E36" i="6"/>
  <c r="I36" i="6" s="1"/>
  <c r="K36" i="6" s="1"/>
  <c r="I35" i="6"/>
  <c r="K35" i="6" s="1"/>
  <c r="H35" i="6"/>
  <c r="E35" i="6"/>
  <c r="H34" i="6"/>
  <c r="E34" i="6"/>
  <c r="I34" i="6" s="1"/>
  <c r="K34" i="6" s="1"/>
  <c r="H33" i="6"/>
  <c r="I33" i="6" s="1"/>
  <c r="K33" i="6" s="1"/>
  <c r="E33" i="6"/>
  <c r="H32" i="6"/>
  <c r="E32" i="6"/>
  <c r="I32" i="6" s="1"/>
  <c r="K32" i="6" s="1"/>
  <c r="H31" i="6"/>
  <c r="I31" i="6" s="1"/>
  <c r="K31" i="6" s="1"/>
  <c r="E31" i="6"/>
  <c r="H30" i="6"/>
  <c r="E30" i="6"/>
  <c r="I30" i="6" s="1"/>
  <c r="K30" i="6" s="1"/>
  <c r="H29" i="6"/>
  <c r="E29" i="6"/>
  <c r="I29" i="6" s="1"/>
  <c r="K29" i="6" s="1"/>
  <c r="I28" i="6"/>
  <c r="K28" i="6" s="1"/>
  <c r="H28" i="6"/>
  <c r="E28" i="6"/>
  <c r="H27" i="6"/>
  <c r="E27" i="6"/>
  <c r="I27" i="6" s="1"/>
  <c r="K27" i="6" s="1"/>
  <c r="H26" i="6"/>
  <c r="H38" i="6" s="1"/>
  <c r="E26" i="6"/>
  <c r="E38" i="6" s="1"/>
  <c r="K21" i="6"/>
  <c r="L21" i="6" s="1"/>
  <c r="N21" i="6" s="1"/>
  <c r="G21" i="6"/>
  <c r="K20" i="6"/>
  <c r="G20" i="6"/>
  <c r="L20" i="6" s="1"/>
  <c r="N20" i="6" s="1"/>
  <c r="K19" i="6"/>
  <c r="G19" i="6"/>
  <c r="L19" i="6" s="1"/>
  <c r="N19" i="6" s="1"/>
  <c r="L18" i="6"/>
  <c r="N18" i="6" s="1"/>
  <c r="K18" i="6"/>
  <c r="G18" i="6"/>
  <c r="K17" i="6"/>
  <c r="G17" i="6"/>
  <c r="L17" i="6" s="1"/>
  <c r="N17" i="6" s="1"/>
  <c r="K16" i="6"/>
  <c r="L16" i="6" s="1"/>
  <c r="N16" i="6" s="1"/>
  <c r="G16" i="6"/>
  <c r="K15" i="6"/>
  <c r="K22" i="6" s="1"/>
  <c r="G15" i="6"/>
  <c r="G22" i="6" s="1"/>
  <c r="K14" i="6"/>
  <c r="L14" i="6" s="1"/>
  <c r="N14" i="6" s="1"/>
  <c r="G14" i="6"/>
  <c r="K13" i="6"/>
  <c r="G13" i="6"/>
  <c r="L13" i="6" s="1"/>
  <c r="N13" i="6" s="1"/>
  <c r="K12" i="6"/>
  <c r="G12" i="6"/>
  <c r="L12" i="6" s="1"/>
  <c r="N12" i="6" s="1"/>
  <c r="L11" i="6"/>
  <c r="N11" i="6" s="1"/>
  <c r="K11" i="6"/>
  <c r="G11" i="6"/>
  <c r="K10" i="6"/>
  <c r="G10" i="6"/>
  <c r="L10" i="6" s="1"/>
  <c r="N10" i="6" l="1"/>
  <c r="L15" i="6"/>
  <c r="N15" i="6" s="1"/>
  <c r="I26" i="6"/>
  <c r="L22" i="6" l="1"/>
  <c r="I38" i="6"/>
  <c r="K26" i="6"/>
  <c r="K38" i="6" s="1"/>
  <c r="N22" i="6"/>
  <c r="E5" i="6" l="1"/>
  <c r="H38" i="5" l="1"/>
  <c r="E38" i="5"/>
  <c r="K37" i="5"/>
  <c r="I37" i="5"/>
  <c r="I36" i="5"/>
  <c r="K36" i="5" s="1"/>
  <c r="I35" i="5"/>
  <c r="K35" i="5" s="1"/>
  <c r="I34" i="5"/>
  <c r="K34" i="5" s="1"/>
  <c r="I33" i="5"/>
  <c r="K33" i="5" s="1"/>
  <c r="I32" i="5"/>
  <c r="K32" i="5" s="1"/>
  <c r="I31" i="5"/>
  <c r="K31" i="5" s="1"/>
  <c r="K30" i="5"/>
  <c r="I30" i="5"/>
  <c r="I29" i="5"/>
  <c r="K29" i="5" s="1"/>
  <c r="I28" i="5"/>
  <c r="K28" i="5" s="1"/>
  <c r="I27" i="5"/>
  <c r="K27" i="5" s="1"/>
  <c r="I26" i="5"/>
  <c r="I38" i="5" s="1"/>
  <c r="K22" i="5"/>
  <c r="G22" i="5"/>
  <c r="N21" i="5"/>
  <c r="L21" i="5"/>
  <c r="L20" i="5"/>
  <c r="N20" i="5" s="1"/>
  <c r="L19" i="5"/>
  <c r="N19" i="5" s="1"/>
  <c r="L18" i="5"/>
  <c r="N18" i="5" s="1"/>
  <c r="L17" i="5"/>
  <c r="N17" i="5" s="1"/>
  <c r="L16" i="5"/>
  <c r="N16" i="5" s="1"/>
  <c r="L15" i="5"/>
  <c r="N15" i="5" s="1"/>
  <c r="N14" i="5"/>
  <c r="L14" i="5"/>
  <c r="L13" i="5"/>
  <c r="N13" i="5" s="1"/>
  <c r="L12" i="5"/>
  <c r="N12" i="5" s="1"/>
  <c r="L11" i="5"/>
  <c r="N11" i="5" s="1"/>
  <c r="L10" i="5"/>
  <c r="L22" i="5" s="1"/>
  <c r="E5" i="5" s="1"/>
  <c r="H11" i="4"/>
  <c r="H10" i="4"/>
  <c r="J10" i="4" s="1"/>
  <c r="K10" i="4" s="1"/>
  <c r="N10" i="5" l="1"/>
  <c r="N22" i="5" s="1"/>
  <c r="K26" i="5"/>
  <c r="K38" i="5" s="1"/>
  <c r="M10" i="4"/>
  <c r="E5" i="4"/>
  <c r="I20" i="2" l="1"/>
  <c r="K20" i="2" s="1"/>
  <c r="I19" i="2"/>
  <c r="K19" i="2" s="1"/>
  <c r="I18" i="2"/>
  <c r="K18" i="2" s="1"/>
  <c r="I17" i="2"/>
  <c r="K17" i="2" s="1"/>
  <c r="I16" i="2"/>
  <c r="K16" i="2" s="1"/>
  <c r="I15" i="2"/>
  <c r="K15" i="2" s="1"/>
  <c r="I14" i="2"/>
  <c r="K14" i="2" s="1"/>
  <c r="I13" i="2"/>
  <c r="K13" i="2" s="1"/>
  <c r="I12" i="2"/>
  <c r="K12" i="2" s="1"/>
  <c r="I11" i="2"/>
  <c r="K11" i="2" s="1"/>
  <c r="I10" i="2"/>
  <c r="K10" i="2" s="1"/>
  <c r="I9" i="2"/>
  <c r="K9" i="2" s="1"/>
  <c r="I8" i="2"/>
  <c r="K8" i="2" s="1"/>
  <c r="I7" i="2"/>
  <c r="K7" i="2" s="1"/>
  <c r="I6" i="2"/>
  <c r="K6" i="2" s="1"/>
  <c r="L11" i="1"/>
  <c r="D11" i="1"/>
  <c r="K10" i="1"/>
  <c r="L10" i="1" s="1"/>
  <c r="D10" i="1"/>
  <c r="K12" i="1"/>
  <c r="L12" i="1" s="1"/>
  <c r="D12" i="1"/>
  <c r="K13" i="1"/>
  <c r="L13" i="1" s="1"/>
  <c r="D13" i="1"/>
  <c r="K9" i="1"/>
  <c r="L9" i="1" s="1"/>
  <c r="K8" i="1"/>
  <c r="L8" i="1" s="1"/>
  <c r="K7" i="1"/>
  <c r="L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Emy Moromizato</author>
  </authors>
  <commentList>
    <comment ref="F7" authorId="0" shapeId="0" xr:uid="{0CDADE76-A29A-444C-9167-3741807900EF}">
      <text>
        <r>
          <rPr>
            <b/>
            <sz val="9"/>
            <color indexed="81"/>
            <rFont val="Segoe UI"/>
            <charset val="1"/>
          </rPr>
          <t>Ajuste na medição do óleo diesel a pedido da empresa conforme estudo realizado no dia 12/06/2025 e depois homologado pela ANEEL através do DSP 837/2026 publicado em Março/2026</t>
        </r>
      </text>
    </comment>
    <comment ref="F8" authorId="0" shapeId="0" xr:uid="{2F2AB052-E810-4A8E-8D7C-FCF7C7A3E657}">
      <text>
        <r>
          <rPr>
            <b/>
            <sz val="9"/>
            <color indexed="81"/>
            <rFont val="Segoe UI"/>
            <charset val="1"/>
          </rPr>
          <t>Impacto do ajuste da eficiência utilizada em 2024 passando de 97,53503% para 97,567795% conforme estudo realizado no dia 12/06/2025 e depois homologado através do DSP 837/2026 publicado em Março/2026</t>
        </r>
      </text>
    </comment>
    <comment ref="F9" authorId="0" shapeId="0" xr:uid="{8DFD5548-1F8E-4B91-8B2B-F596418D770C}">
      <text>
        <r>
          <rPr>
            <b/>
            <sz val="9"/>
            <color indexed="81"/>
            <rFont val="Segoe UI"/>
            <charset val="1"/>
          </rPr>
          <t>Impacto do ajuste da eficiência utilizada em 2024 passando de 97,53503% para 97,567795% conforme estudo realizado no dia 12/06/2025 e depois homologado através do DSP 837/2026 publicado em Março/2026</t>
        </r>
      </text>
    </comment>
    <comment ref="F10" authorId="0" shapeId="0" xr:uid="{39519587-20F1-4D47-B434-D8A4A51C670E}">
      <text>
        <r>
          <rPr>
            <b/>
            <sz val="9"/>
            <color indexed="81"/>
            <rFont val="Segoe UI"/>
            <charset val="1"/>
          </rPr>
          <t>Impacto do ajuste da eficiência utilizada em 2024 passando de 97,567795% para 97,5894816%  (Atualização da Eficiência com dados de ago/23).</t>
        </r>
      </text>
    </comment>
    <comment ref="F11" authorId="0" shapeId="0" xr:uid="{48084C63-CFCD-4ADC-97F5-ABE36D120389}">
      <text>
        <r>
          <rPr>
            <b/>
            <sz val="9"/>
            <color indexed="81"/>
            <rFont val="Segoe UI"/>
            <charset val="1"/>
          </rPr>
          <t>Impacto do ajuste da eficiência utilizada em 2024 passando de 97,567795% para 97,5894816%  (Atualização da Eficiência com dados de ago/23).</t>
        </r>
      </text>
    </comment>
  </commentList>
</comments>
</file>

<file path=xl/sharedStrings.xml><?xml version="1.0" encoding="utf-8"?>
<sst xmlns="http://schemas.openxmlformats.org/spreadsheetml/2006/main" count="123" uniqueCount="74">
  <si>
    <t>SAÍDA DE CAIXA</t>
  </si>
  <si>
    <t>Mês/Ano Caixa</t>
  </si>
  <si>
    <t>Mês/Ano Competência</t>
  </si>
  <si>
    <t>Combustível</t>
  </si>
  <si>
    <t>Nº Reproc</t>
  </si>
  <si>
    <t>Data de Pagamento</t>
  </si>
  <si>
    <t>Valor pago/descontado</t>
  </si>
  <si>
    <t>Indice de Atualização (IPCA)</t>
  </si>
  <si>
    <t>Atualização</t>
  </si>
  <si>
    <t>Valor Total</t>
  </si>
  <si>
    <t>Óleo diesel - reprocessamento</t>
  </si>
  <si>
    <t>Reprocessamentos</t>
  </si>
  <si>
    <t>Competência</t>
  </si>
  <si>
    <t>Nº Reprocess (1)</t>
  </si>
  <si>
    <t>Motivo(s)</t>
  </si>
  <si>
    <t>Data Pagamento ou Desconto</t>
  </si>
  <si>
    <t>Valor anterior</t>
  </si>
  <si>
    <t>Valor atual</t>
  </si>
  <si>
    <t>Diferença</t>
  </si>
  <si>
    <t>Índice(IPCA)</t>
  </si>
  <si>
    <t>Diferença Atualizada</t>
  </si>
  <si>
    <t xml:space="preserve">Óleo diesel </t>
  </si>
  <si>
    <t>Ajuste na medição do óleo diesel a pedido da empresa conforme estudo realizado no dia 12/06/2025 e depois homologado pela ANEEL através do DSP 837/2026 publicado em Março/2026</t>
  </si>
  <si>
    <t xml:space="preserve">carvão mineral </t>
  </si>
  <si>
    <t>Impacto do ajuste da eficiência utilizada em 2024 passando de 97,53503% para 97,567795% conforme estudo realizado no dia 12/06/2025 e depois homologado através do DSP 837/2026 publicado em Março/2026</t>
  </si>
  <si>
    <t>Significado cores colunas</t>
  </si>
  <si>
    <t>Datas, dados de Notas Fiscais e outros dados</t>
  </si>
  <si>
    <t>Dados retirados de outras abas da planilha</t>
  </si>
  <si>
    <t>Dados calculados</t>
  </si>
  <si>
    <t>Dados retirados de outras fontes</t>
  </si>
  <si>
    <t>Dados totalizadores</t>
  </si>
  <si>
    <t>Conteúdo das Abas</t>
  </si>
  <si>
    <t>Reprocessamentos realizados no ano.</t>
  </si>
  <si>
    <t>Financeiro</t>
  </si>
  <si>
    <t>Resumo de todos pagamentos realizados, por Regime de Competência e por Regime de Caixa.</t>
  </si>
  <si>
    <t xml:space="preserve">Total a ser restituído à CDE pela Diamante Energia </t>
  </si>
  <si>
    <t>ÓLEO DIESEL</t>
  </si>
  <si>
    <t>Preço Unitário Líquido</t>
  </si>
  <si>
    <t>Mês de competência</t>
  </si>
  <si>
    <t>Apurado - Notas Fiscais Recebidas</t>
  </si>
  <si>
    <t>Calculado  ANP</t>
  </si>
  <si>
    <t>Utilizado para Reembolso (R$)</t>
  </si>
  <si>
    <t>Qtde SCE (kg)</t>
  </si>
  <si>
    <t>Subtotal (R$)</t>
  </si>
  <si>
    <t>% Eficiência Energética</t>
  </si>
  <si>
    <t>TOTAL (R$)</t>
  </si>
  <si>
    <t>Diferença Apurada (R$)</t>
  </si>
  <si>
    <t>Índice IPCA</t>
  </si>
  <si>
    <t>Diferença Atualizada (R$)</t>
  </si>
  <si>
    <t>Reembolso Realizado</t>
  </si>
  <si>
    <t xml:space="preserve">Reprocessamento </t>
  </si>
  <si>
    <t xml:space="preserve">Reprocessamento Eficiência aplica em 2024 </t>
  </si>
  <si>
    <t>Total a ser destinado a Diamante Energia</t>
  </si>
  <si>
    <t>Reembolso Carvão Mineral - Realizado</t>
  </si>
  <si>
    <t>Reprocessamento Carvão Mineral (Nova Eficiência)</t>
  </si>
  <si>
    <t>Compra Mínima (R$) [1]</t>
  </si>
  <si>
    <t>% Eficiência Energética (aplicada em 2024)</t>
  </si>
  <si>
    <t>Desconto de estoques anos anteriores (t) [2]</t>
  </si>
  <si>
    <t>Valor Unit (R$)</t>
  </si>
  <si>
    <t>Total Realizado em 2024 (R$)</t>
  </si>
  <si>
    <t>% Eficiência Energética (reprocessada)</t>
  </si>
  <si>
    <t>Total (RS) Reprocessado</t>
  </si>
  <si>
    <t>Reembolso Carvão Óleo Diesel - Realizado</t>
  </si>
  <si>
    <t>Reprocessamento Óleo Diesel (Nova Eficiência)</t>
  </si>
  <si>
    <t>Total  Apurado no  Reprocessado (R$)</t>
  </si>
  <si>
    <t>Reprocessamento da Medição de Óleo Diesel (jul/2023)</t>
  </si>
  <si>
    <t>Pagamentos - DIAMANTE GERACAO DE ENERGIA LTDA. (CNPJ 27.093.977/0001-57)</t>
  </si>
  <si>
    <t>Reprocessamentos - DIAMANTE GERACAO DE ENERGIA LTDA. (CNPJ 27.093.977/0001-57)</t>
  </si>
  <si>
    <t>Impacto do ajuste da eficiência utilizada em 2024 passando de 97,567795% para 97,5894816%  (Atualização da Eficiência com dados de ago/23)</t>
  </si>
  <si>
    <t>Impacto do ajuste da eficiência utilizada em 2024 passando de 97,567795% para 97,5894816% (Atualização da Eficiência com dados de ago/23)</t>
  </si>
  <si>
    <t>carvão mineral - ajuste eficiência 2024 - dados julho/23</t>
  </si>
  <si>
    <t>Óleo diesel - ajuste eficiência 2024 - dados julho/23</t>
  </si>
  <si>
    <t>carvão mineral - ajuste eficiência 2024 - dados agosto/23</t>
  </si>
  <si>
    <t>Óleo diesel - ajuste eficiência 2024 - dados agosto/23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</si>
</sst>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[Red]\-#,##0\ "/>
    <numFmt numFmtId="165" formatCode="#,##0.00_ ;[Red]\-#,##0.00\ "/>
    <numFmt numFmtId="166" formatCode="0.000000"/>
    <numFmt numFmtId="167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6038D"/>
      <name val="Calibri"/>
      <family val="2"/>
      <scheme val="minor"/>
    </font>
    <font>
      <b/>
      <sz val="11"/>
      <color rgb="FF08296C"/>
      <name val="Calibri"/>
      <family val="2"/>
      <scheme val="minor"/>
    </font>
    <font>
      <sz val="11"/>
      <color rgb="FF0E205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9"/>
      <color indexed="81"/>
      <name val="Segoe UI"/>
      <charset val="1"/>
    </font>
    <font>
      <b/>
      <sz val="16"/>
      <color rgb="FF06038D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C4C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8296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6038D"/>
        <bgColor indexed="64"/>
      </patternFill>
    </fill>
    <fill>
      <patternFill patternType="solid">
        <fgColor rgb="FF007B77"/>
        <bgColor indexed="64"/>
      </patternFill>
    </fill>
    <fill>
      <patternFill patternType="solid">
        <fgColor rgb="FF00909E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C4C"/>
      </left>
      <right style="thin">
        <color rgb="FF000C4C"/>
      </right>
      <top style="thin">
        <color rgb="FF000C4C"/>
      </top>
      <bottom style="thin">
        <color rgb="FF000C4C"/>
      </bottom>
      <diagonal/>
    </border>
    <border>
      <left style="thin">
        <color rgb="FF000C4C"/>
      </left>
      <right/>
      <top style="thin">
        <color rgb="FF000C4C"/>
      </top>
      <bottom style="thin">
        <color rgb="FF000C4C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C4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C4C"/>
      </left>
      <right style="thin">
        <color rgb="FF000C4C"/>
      </right>
      <top style="thin">
        <color indexed="64"/>
      </top>
      <bottom/>
      <diagonal/>
    </border>
    <border>
      <left style="thin">
        <color rgb="FF000C4C"/>
      </left>
      <right style="thin">
        <color rgb="FF000C4C"/>
      </right>
      <top/>
      <bottom style="thin">
        <color rgb="FF000C4C"/>
      </bottom>
      <diagonal/>
    </border>
    <border>
      <left/>
      <right/>
      <top/>
      <bottom style="thin">
        <color rgb="FF000C4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17" fontId="6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8" fontId="6" fillId="0" borderId="1" xfId="1" applyNumberFormat="1" applyFont="1" applyFill="1" applyBorder="1"/>
    <xf numFmtId="8" fontId="0" fillId="0" borderId="0" xfId="0" applyNumberFormat="1"/>
    <xf numFmtId="44" fontId="6" fillId="0" borderId="1" xfId="1" applyFont="1" applyFill="1" applyBorder="1"/>
    <xf numFmtId="44" fontId="6" fillId="0" borderId="1" xfId="0" applyNumberFormat="1" applyFont="1" applyBorder="1"/>
    <xf numFmtId="8" fontId="6" fillId="0" borderId="1" xfId="0" applyNumberFormat="1" applyFont="1" applyBorder="1"/>
    <xf numFmtId="44" fontId="6" fillId="0" borderId="2" xfId="1" applyFont="1" applyBorder="1"/>
    <xf numFmtId="0" fontId="7" fillId="0" borderId="3" xfId="0" applyFont="1" applyBorder="1"/>
    <xf numFmtId="8" fontId="6" fillId="0" borderId="1" xfId="1" applyNumberFormat="1" applyFont="1" applyBorder="1"/>
    <xf numFmtId="0" fontId="0" fillId="0" borderId="0" xfId="0" quotePrefix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/>
    <xf numFmtId="44" fontId="12" fillId="0" borderId="2" xfId="1" applyFont="1" applyBorder="1"/>
    <xf numFmtId="0" fontId="13" fillId="0" borderId="0" xfId="0" applyFont="1" applyAlignment="1">
      <alignment horizontal="center" vertical="center"/>
    </xf>
    <xf numFmtId="44" fontId="14" fillId="0" borderId="0" xfId="1" applyFont="1"/>
    <xf numFmtId="0" fontId="2" fillId="6" borderId="1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3" fillId="0" borderId="0" xfId="0" applyFont="1"/>
    <xf numFmtId="17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5" fontId="6" fillId="0" borderId="1" xfId="0" applyNumberFormat="1" applyFont="1" applyBorder="1"/>
    <xf numFmtId="10" fontId="6" fillId="0" borderId="1" xfId="3" applyNumberFormat="1" applyFont="1" applyBorder="1"/>
    <xf numFmtId="164" fontId="6" fillId="8" borderId="1" xfId="0" applyNumberFormat="1" applyFont="1" applyFill="1" applyBorder="1"/>
    <xf numFmtId="44" fontId="13" fillId="0" borderId="0" xfId="0" applyNumberFormat="1" applyFont="1" applyAlignment="1">
      <alignment horizontal="center" vertical="center"/>
    </xf>
    <xf numFmtId="0" fontId="0" fillId="0" borderId="9" xfId="0" applyBorder="1"/>
    <xf numFmtId="0" fontId="16" fillId="6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14" fillId="0" borderId="1" xfId="2" applyFont="1" applyBorder="1" applyAlignment="1">
      <alignment vertical="center"/>
    </xf>
    <xf numFmtId="10" fontId="6" fillId="0" borderId="2" xfId="3" applyNumberFormat="1" applyFont="1" applyBorder="1"/>
    <xf numFmtId="44" fontId="14" fillId="0" borderId="1" xfId="1" applyFont="1" applyBorder="1" applyAlignment="1">
      <alignment vertical="center"/>
    </xf>
    <xf numFmtId="44" fontId="14" fillId="0" borderId="1" xfId="1" applyFont="1" applyFill="1" applyBorder="1" applyAlignment="1">
      <alignment vertical="center"/>
    </xf>
    <xf numFmtId="10" fontId="14" fillId="0" borderId="1" xfId="2" applyNumberFormat="1" applyFont="1" applyBorder="1" applyAlignment="1">
      <alignment vertical="center"/>
    </xf>
    <xf numFmtId="44" fontId="12" fillId="0" borderId="6" xfId="1" applyFont="1" applyBorder="1"/>
    <xf numFmtId="167" fontId="14" fillId="0" borderId="1" xfId="1" applyNumberFormat="1" applyFont="1" applyFill="1" applyBorder="1" applyAlignment="1">
      <alignment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Border="1" applyAlignment="1">
      <alignment vertical="center"/>
    </xf>
    <xf numFmtId="44" fontId="12" fillId="0" borderId="0" xfId="1" applyFont="1" applyBorder="1"/>
    <xf numFmtId="44" fontId="0" fillId="0" borderId="0" xfId="0" applyNumberFormat="1"/>
    <xf numFmtId="0" fontId="16" fillId="3" borderId="2" xfId="0" applyFont="1" applyFill="1" applyBorder="1" applyAlignment="1">
      <alignment horizontal="center" vertical="center" wrapText="1"/>
    </xf>
    <xf numFmtId="165" fontId="6" fillId="0" borderId="6" xfId="0" applyNumberFormat="1" applyFont="1" applyBorder="1"/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6" fillId="0" borderId="7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0" fillId="0" borderId="0" xfId="2" applyFont="1"/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161925</xdr:rowOff>
    </xdr:from>
    <xdr:to>
      <xdr:col>2</xdr:col>
      <xdr:colOff>821018</xdr:colOff>
      <xdr:row>2</xdr:row>
      <xdr:rowOff>45213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9415A7-8B3B-4B08-9E49-67E04B6E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58750"/>
          <a:ext cx="1406525" cy="270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161925</xdr:rowOff>
    </xdr:from>
    <xdr:to>
      <xdr:col>3</xdr:col>
      <xdr:colOff>663575</xdr:colOff>
      <xdr:row>34</xdr:row>
      <xdr:rowOff>65176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B5FE4B-F242-4FD3-98C0-C1AE626B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3844925"/>
          <a:ext cx="3038475" cy="29861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66675</xdr:rowOff>
    </xdr:from>
    <xdr:to>
      <xdr:col>1</xdr:col>
      <xdr:colOff>992468</xdr:colOff>
      <xdr:row>2</xdr:row>
      <xdr:rowOff>149988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C541D6-BCEB-4C0C-BCCA-4F085AAB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47650"/>
          <a:ext cx="1411568" cy="264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63501</xdr:colOff>
      <xdr:row>42</xdr:row>
      <xdr:rowOff>76200</xdr:rowOff>
    </xdr:from>
    <xdr:to>
      <xdr:col>4</xdr:col>
      <xdr:colOff>311151</xdr:colOff>
      <xdr:row>60</xdr:row>
      <xdr:rowOff>26222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092AF-1F0C-4194-9846-4E446438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1" y="8489950"/>
          <a:ext cx="3321050" cy="3207572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41</xdr:row>
      <xdr:rowOff>107949</xdr:rowOff>
    </xdr:from>
    <xdr:to>
      <xdr:col>7</xdr:col>
      <xdr:colOff>901700</xdr:colOff>
      <xdr:row>60</xdr:row>
      <xdr:rowOff>87453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D59D7D-C726-4347-861A-3FFDB980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6900" y="8337549"/>
          <a:ext cx="3489325" cy="3421204"/>
        </a:xfrm>
        <a:prstGeom prst="rect">
          <a:avLst/>
        </a:prstGeom>
      </xdr:spPr>
    </xdr:pic>
    <xdr:clientData/>
  </xdr:twoCellAnchor>
  <xdr:twoCellAnchor editAs="oneCell">
    <xdr:from>
      <xdr:col>7</xdr:col>
      <xdr:colOff>1009650</xdr:colOff>
      <xdr:row>41</xdr:row>
      <xdr:rowOff>19050</xdr:rowOff>
    </xdr:from>
    <xdr:to>
      <xdr:col>11</xdr:col>
      <xdr:colOff>209295</xdr:colOff>
      <xdr:row>60</xdr:row>
      <xdr:rowOff>25400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93FCB23-7C6B-49FC-974C-0CA32A598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0" y="8248650"/>
          <a:ext cx="3647820" cy="344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41</xdr:row>
      <xdr:rowOff>114300</xdr:rowOff>
    </xdr:from>
    <xdr:to>
      <xdr:col>15</xdr:col>
      <xdr:colOff>209550</xdr:colOff>
      <xdr:row>60</xdr:row>
      <xdr:rowOff>126349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9675A5-5CEB-48D5-A3D1-7512C776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01450" y="8343900"/>
          <a:ext cx="3638550" cy="345057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62</xdr:row>
      <xdr:rowOff>0</xdr:rowOff>
    </xdr:from>
    <xdr:to>
      <xdr:col>4</xdr:col>
      <xdr:colOff>361950</xdr:colOff>
      <xdr:row>79</xdr:row>
      <xdr:rowOff>56739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51B9BAB-9C06-4400-9368-221674AB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351" y="12096750"/>
          <a:ext cx="3276599" cy="3133314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61</xdr:row>
      <xdr:rowOff>133350</xdr:rowOff>
    </xdr:from>
    <xdr:to>
      <xdr:col>7</xdr:col>
      <xdr:colOff>695325</xdr:colOff>
      <xdr:row>79</xdr:row>
      <xdr:rowOff>134700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29C1D2C-5618-40EE-9F2E-1DF0F0E0A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21175" y="12045950"/>
          <a:ext cx="3365500" cy="3258900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1000126</xdr:colOff>
      <xdr:row>62</xdr:row>
      <xdr:rowOff>0</xdr:rowOff>
    </xdr:from>
    <xdr:to>
      <xdr:col>10</xdr:col>
      <xdr:colOff>1183724</xdr:colOff>
      <xdr:row>80</xdr:row>
      <xdr:rowOff>63500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7D0E74A-8757-4293-8CDC-3762FCF74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91476" y="12096750"/>
          <a:ext cx="3425273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61</xdr:row>
      <xdr:rowOff>104776</xdr:rowOff>
    </xdr:from>
    <xdr:to>
      <xdr:col>14</xdr:col>
      <xdr:colOff>561975</xdr:colOff>
      <xdr:row>79</xdr:row>
      <xdr:rowOff>168510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5E4A3F9-6017-43BF-A122-A368A031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44300" y="12017376"/>
          <a:ext cx="3432175" cy="3324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4</xdr:col>
      <xdr:colOff>415925</xdr:colOff>
      <xdr:row>99</xdr:row>
      <xdr:rowOff>145275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BBB9660-F2C6-4C3F-BA78-808030D54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15595600"/>
          <a:ext cx="3492500" cy="3402825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81</xdr:row>
      <xdr:rowOff>0</xdr:rowOff>
    </xdr:from>
    <xdr:to>
      <xdr:col>7</xdr:col>
      <xdr:colOff>1000803</xdr:colOff>
      <xdr:row>100</xdr:row>
      <xdr:rowOff>9525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8CEB00C7-8C3A-47A6-BCA3-68A932F4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87850" y="15595600"/>
          <a:ext cx="3601128" cy="3448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11</xdr:col>
      <xdr:colOff>92075</xdr:colOff>
      <xdr:row>99</xdr:row>
      <xdr:rowOff>7306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7474132-542A-453C-96B3-77D89D21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47050" y="15595600"/>
          <a:ext cx="3387725" cy="3271206"/>
        </a:xfrm>
        <a:prstGeom prst="rect">
          <a:avLst/>
        </a:prstGeom>
      </xdr:spPr>
    </xdr:pic>
    <xdr:clientData/>
  </xdr:twoCellAnchor>
  <xdr:twoCellAnchor editAs="oneCell">
    <xdr:from>
      <xdr:col>11</xdr:col>
      <xdr:colOff>187325</xdr:colOff>
      <xdr:row>80</xdr:row>
      <xdr:rowOff>152401</xdr:rowOff>
    </xdr:from>
    <xdr:to>
      <xdr:col>15</xdr:col>
      <xdr:colOff>95250</xdr:colOff>
      <xdr:row>99</xdr:row>
      <xdr:rowOff>67633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1A4C37D-733C-4B5B-9F32-5BE03192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36375" y="15563851"/>
          <a:ext cx="3489325" cy="33537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0</xdr:rowOff>
    </xdr:from>
    <xdr:to>
      <xdr:col>2</xdr:col>
      <xdr:colOff>120651</xdr:colOff>
      <xdr:row>2</xdr:row>
      <xdr:rowOff>111624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5DD4260-361D-4805-A8F0-CBDE56DF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180975"/>
          <a:ext cx="1581150" cy="292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63501</xdr:colOff>
      <xdr:row>42</xdr:row>
      <xdr:rowOff>76200</xdr:rowOff>
    </xdr:from>
    <xdr:to>
      <xdr:col>4</xdr:col>
      <xdr:colOff>314326</xdr:colOff>
      <xdr:row>60</xdr:row>
      <xdr:rowOff>29397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827941-3CD3-4025-94D3-12363096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1" y="8432800"/>
          <a:ext cx="3321050" cy="3207572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41</xdr:row>
      <xdr:rowOff>107949</xdr:rowOff>
    </xdr:from>
    <xdr:to>
      <xdr:col>7</xdr:col>
      <xdr:colOff>673287</xdr:colOff>
      <xdr:row>60</xdr:row>
      <xdr:rowOff>84277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3923AF1-B2C0-4063-8B2B-7136FF697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6900" y="8280399"/>
          <a:ext cx="3486337" cy="3421203"/>
        </a:xfrm>
        <a:prstGeom prst="rect">
          <a:avLst/>
        </a:prstGeom>
      </xdr:spPr>
    </xdr:pic>
    <xdr:clientData/>
  </xdr:twoCellAnchor>
  <xdr:twoCellAnchor editAs="oneCell">
    <xdr:from>
      <xdr:col>7</xdr:col>
      <xdr:colOff>1009650</xdr:colOff>
      <xdr:row>41</xdr:row>
      <xdr:rowOff>19050</xdr:rowOff>
    </xdr:from>
    <xdr:to>
      <xdr:col>11</xdr:col>
      <xdr:colOff>123944</xdr:colOff>
      <xdr:row>60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8042F66-4640-4548-AF3F-E2FC340BA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29600" y="8191500"/>
          <a:ext cx="3641844" cy="344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41</xdr:row>
      <xdr:rowOff>114300</xdr:rowOff>
    </xdr:from>
    <xdr:to>
      <xdr:col>14</xdr:col>
      <xdr:colOff>589429</xdr:colOff>
      <xdr:row>60</xdr:row>
      <xdr:rowOff>123173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FF682DD-382D-40DE-9512-72954EC9A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0" y="8286750"/>
          <a:ext cx="3637429" cy="3450573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62</xdr:row>
      <xdr:rowOff>0</xdr:rowOff>
    </xdr:from>
    <xdr:to>
      <xdr:col>4</xdr:col>
      <xdr:colOff>361950</xdr:colOff>
      <xdr:row>79</xdr:row>
      <xdr:rowOff>56739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4A9C953-989D-43C0-92B5-0D047DD4F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351" y="12039600"/>
          <a:ext cx="3276599" cy="3133314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61</xdr:row>
      <xdr:rowOff>133350</xdr:rowOff>
    </xdr:from>
    <xdr:to>
      <xdr:col>7</xdr:col>
      <xdr:colOff>466912</xdr:colOff>
      <xdr:row>79</xdr:row>
      <xdr:rowOff>134700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CF28C31-8E7E-408C-BF68-9E9C7B43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21175" y="11988800"/>
          <a:ext cx="3362512" cy="3258900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1000126</xdr:colOff>
      <xdr:row>62</xdr:row>
      <xdr:rowOff>0</xdr:rowOff>
    </xdr:from>
    <xdr:to>
      <xdr:col>10</xdr:col>
      <xdr:colOff>1183723</xdr:colOff>
      <xdr:row>80</xdr:row>
      <xdr:rowOff>66674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6576D06-ECDD-4EA2-A23C-D1D985242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0076" y="12039600"/>
          <a:ext cx="3425272" cy="332104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61</xdr:row>
      <xdr:rowOff>104776</xdr:rowOff>
    </xdr:from>
    <xdr:to>
      <xdr:col>14</xdr:col>
      <xdr:colOff>322915</xdr:colOff>
      <xdr:row>79</xdr:row>
      <xdr:rowOff>168510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0C7C1A8-F2CF-471E-8FF8-2808CFDC3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49100" y="11960226"/>
          <a:ext cx="3428065" cy="3324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4</xdr:col>
      <xdr:colOff>415925</xdr:colOff>
      <xdr:row>99</xdr:row>
      <xdr:rowOff>142100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76D7D08-7CE0-49FD-B367-C2538322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15538450"/>
          <a:ext cx="3492500" cy="3402825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81</xdr:row>
      <xdr:rowOff>0</xdr:rowOff>
    </xdr:from>
    <xdr:to>
      <xdr:col>7</xdr:col>
      <xdr:colOff>772390</xdr:colOff>
      <xdr:row>100</xdr:row>
      <xdr:rowOff>6350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84AC78AA-FB10-463C-ABB4-4A15C44F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87850" y="15538450"/>
          <a:ext cx="3598140" cy="3448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11</xdr:col>
      <xdr:colOff>6724</xdr:colOff>
      <xdr:row>99</xdr:row>
      <xdr:rowOff>10481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D1230F0-B7B4-4D26-A3DB-0A2EDDE7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375650" y="15538450"/>
          <a:ext cx="3381749" cy="3271206"/>
        </a:xfrm>
        <a:prstGeom prst="rect">
          <a:avLst/>
        </a:prstGeom>
      </xdr:spPr>
    </xdr:pic>
    <xdr:clientData/>
  </xdr:twoCellAnchor>
  <xdr:twoCellAnchor editAs="oneCell">
    <xdr:from>
      <xdr:col>11</xdr:col>
      <xdr:colOff>187325</xdr:colOff>
      <xdr:row>80</xdr:row>
      <xdr:rowOff>152401</xdr:rowOff>
    </xdr:from>
    <xdr:to>
      <xdr:col>14</xdr:col>
      <xdr:colOff>475129</xdr:colOff>
      <xdr:row>99</xdr:row>
      <xdr:rowOff>64459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6344DC1-1055-434E-92D0-06680CC3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41175" y="15506701"/>
          <a:ext cx="3488204" cy="33537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48932</xdr:colOff>
      <xdr:row>0</xdr:row>
      <xdr:rowOff>182282</xdr:rowOff>
    </xdr:from>
    <xdr:to>
      <xdr:col>3</xdr:col>
      <xdr:colOff>735535</xdr:colOff>
      <xdr:row>2</xdr:row>
      <xdr:rowOff>123264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1D66BC-CEEF-4062-BB9C-DC5906106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32" y="182282"/>
          <a:ext cx="1720719" cy="317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F145-A497-4633-98C7-379041E114C8}">
  <dimension ref="A1:K10"/>
  <sheetViews>
    <sheetView showGridLines="0" tabSelected="1" zoomScale="85" zoomScaleNormal="85" workbookViewId="0">
      <selection activeCell="E21" sqref="E21"/>
    </sheetView>
  </sheetViews>
  <sheetFormatPr defaultColWidth="9.1796875" defaultRowHeight="25" customHeight="1" x14ac:dyDescent="0.35"/>
  <cols>
    <col min="1" max="1" width="22" bestFit="1" customWidth="1"/>
    <col min="2" max="2" width="9.1796875" customWidth="1"/>
    <col min="4" max="4" width="12.7265625" customWidth="1"/>
    <col min="7" max="7" width="11.1796875" customWidth="1"/>
    <col min="8" max="8" width="14.453125" customWidth="1"/>
    <col min="10" max="10" width="11" customWidth="1"/>
  </cols>
  <sheetData>
    <row r="1" spans="1:11" ht="25" customHeight="1" x14ac:dyDescent="0.45">
      <c r="C1" s="54" t="s">
        <v>25</v>
      </c>
      <c r="D1" s="54"/>
      <c r="E1" s="54"/>
      <c r="F1" s="54"/>
      <c r="G1" s="54"/>
    </row>
    <row r="2" spans="1:11" ht="25" customHeight="1" x14ac:dyDescent="0.35">
      <c r="B2" s="20"/>
      <c r="C2" s="55" t="s">
        <v>26</v>
      </c>
      <c r="D2" s="55"/>
      <c r="E2" s="55"/>
      <c r="F2" s="55"/>
      <c r="G2" s="55"/>
    </row>
    <row r="3" spans="1:11" ht="25" customHeight="1" x14ac:dyDescent="0.35">
      <c r="B3" s="21"/>
      <c r="C3" s="56" t="s">
        <v>27</v>
      </c>
      <c r="D3" s="56"/>
      <c r="E3" s="56"/>
      <c r="F3" s="56"/>
      <c r="G3" s="56"/>
    </row>
    <row r="4" spans="1:11" ht="25" customHeight="1" x14ac:dyDescent="0.35">
      <c r="B4" s="20"/>
      <c r="C4" s="57" t="s">
        <v>28</v>
      </c>
      <c r="D4" s="57"/>
      <c r="E4" s="57"/>
      <c r="F4" s="57"/>
      <c r="G4" s="57"/>
    </row>
    <row r="5" spans="1:11" ht="25" customHeight="1" x14ac:dyDescent="0.35">
      <c r="B5" s="21"/>
      <c r="C5" s="58" t="s">
        <v>29</v>
      </c>
      <c r="D5" s="58"/>
      <c r="E5" s="58"/>
      <c r="F5" s="58"/>
      <c r="G5" s="58"/>
    </row>
    <row r="6" spans="1:11" ht="25" customHeight="1" x14ac:dyDescent="0.35">
      <c r="B6" s="20"/>
      <c r="C6" s="59" t="s">
        <v>30</v>
      </c>
      <c r="D6" s="59"/>
      <c r="E6" s="59"/>
      <c r="F6" s="59"/>
      <c r="G6" s="59"/>
    </row>
    <row r="8" spans="1:11" ht="25" customHeight="1" x14ac:dyDescent="0.45">
      <c r="A8" s="53" t="s">
        <v>31</v>
      </c>
      <c r="B8" s="53"/>
      <c r="C8" s="53"/>
      <c r="D8" s="53"/>
      <c r="E8" s="53"/>
      <c r="F8" s="53"/>
      <c r="G8" s="53"/>
      <c r="H8" s="22"/>
      <c r="I8" s="22"/>
      <c r="J8" s="22"/>
      <c r="K8" s="22"/>
    </row>
    <row r="9" spans="1:11" ht="25" customHeight="1" x14ac:dyDescent="0.35">
      <c r="A9" s="7" t="s">
        <v>11</v>
      </c>
      <c r="B9" t="s">
        <v>32</v>
      </c>
    </row>
    <row r="10" spans="1:11" ht="25" customHeight="1" x14ac:dyDescent="0.35">
      <c r="A10" s="7" t="s">
        <v>33</v>
      </c>
      <c r="B10" t="s">
        <v>34</v>
      </c>
    </row>
  </sheetData>
  <mergeCells count="7">
    <mergeCell ref="A8:G8"/>
    <mergeCell ref="C1:G1"/>
    <mergeCell ref="C2:G2"/>
    <mergeCell ref="C3:G3"/>
    <mergeCell ref="C4:G4"/>
    <mergeCell ref="C5:G5"/>
    <mergeCell ref="C6:G6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CAC3-105F-49CB-8EBF-3CFBE07EEDE2}">
  <dimension ref="B1:L28"/>
  <sheetViews>
    <sheetView showGridLines="0" zoomScale="85" zoomScaleNormal="85" workbookViewId="0">
      <selection activeCell="E18" sqref="E18"/>
    </sheetView>
  </sheetViews>
  <sheetFormatPr defaultRowHeight="14.5" x14ac:dyDescent="0.35"/>
  <cols>
    <col min="1" max="1" width="3.81640625" customWidth="1"/>
    <col min="2" max="2" width="12.54296875" customWidth="1"/>
    <col min="3" max="3" width="21.26953125" bestFit="1" customWidth="1"/>
    <col min="4" max="4" width="12" customWidth="1"/>
    <col min="5" max="5" width="71.7265625" customWidth="1"/>
    <col min="6" max="6" width="14.26953125" customWidth="1"/>
    <col min="7" max="7" width="16.81640625" style="12" bestFit="1" customWidth="1"/>
    <col min="8" max="8" width="18.36328125" style="12" bestFit="1" customWidth="1"/>
    <col min="9" max="9" width="16.81640625" style="12" bestFit="1" customWidth="1"/>
    <col min="10" max="10" width="11.81640625" customWidth="1"/>
    <col min="11" max="11" width="17.1796875" style="12" customWidth="1"/>
    <col min="12" max="12" width="11.453125" bestFit="1" customWidth="1"/>
  </cols>
  <sheetData>
    <row r="1" spans="2:11" ht="15" customHeight="1" x14ac:dyDescent="0.35">
      <c r="B1" s="60" t="s">
        <v>67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5" customHeight="1" x14ac:dyDescent="0.35"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2:11" ht="15" customHeight="1" x14ac:dyDescent="0.35">
      <c r="B3" s="61"/>
      <c r="C3" s="61"/>
      <c r="D3" s="61"/>
      <c r="E3" s="61"/>
      <c r="F3" s="61"/>
      <c r="G3" s="61"/>
      <c r="H3" s="61"/>
      <c r="I3" s="61"/>
      <c r="J3" s="61"/>
      <c r="K3" s="61"/>
    </row>
    <row r="5" spans="2:11" s="5" customFormat="1" ht="43.5" x14ac:dyDescent="0.35">
      <c r="B5" s="1" t="s">
        <v>12</v>
      </c>
      <c r="C5" s="1" t="s">
        <v>3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4" t="s">
        <v>18</v>
      </c>
      <c r="J5" s="1" t="s">
        <v>19</v>
      </c>
      <c r="K5" s="4" t="s">
        <v>20</v>
      </c>
    </row>
    <row r="6" spans="2:11" x14ac:dyDescent="0.35">
      <c r="B6" s="8">
        <v>45108</v>
      </c>
      <c r="C6" s="9" t="s">
        <v>21</v>
      </c>
      <c r="D6" s="9">
        <v>1</v>
      </c>
      <c r="E6" s="9" t="s">
        <v>22</v>
      </c>
      <c r="F6" s="10">
        <v>46112</v>
      </c>
      <c r="G6" s="15">
        <v>1903901.7080187176</v>
      </c>
      <c r="H6" s="14">
        <v>1318716.8938355218</v>
      </c>
      <c r="I6" s="18">
        <f t="shared" ref="I6:I12" si="0">H6-G6</f>
        <v>-585184.81418319582</v>
      </c>
      <c r="J6" s="9">
        <v>1.1217428</v>
      </c>
      <c r="K6" s="18">
        <f>I6*J6</f>
        <v>-656426.85197933787</v>
      </c>
    </row>
    <row r="7" spans="2:11" x14ac:dyDescent="0.35">
      <c r="B7" s="8">
        <v>45627</v>
      </c>
      <c r="C7" s="9" t="s">
        <v>23</v>
      </c>
      <c r="D7" s="9">
        <v>1</v>
      </c>
      <c r="E7" s="9" t="s">
        <v>24</v>
      </c>
      <c r="F7" s="10">
        <v>46112</v>
      </c>
      <c r="G7" s="15">
        <v>995227790.88</v>
      </c>
      <c r="H7" s="14">
        <v>995562118.32000005</v>
      </c>
      <c r="I7" s="11">
        <f t="shared" si="0"/>
        <v>334327.44000005722</v>
      </c>
      <c r="J7" s="9">
        <v>1.0760581750003484</v>
      </c>
      <c r="K7" s="18">
        <f t="shared" ref="K7:K20" si="1">I7*J7</f>
        <v>359755.77493900002</v>
      </c>
    </row>
    <row r="8" spans="2:11" x14ac:dyDescent="0.35">
      <c r="B8" s="8">
        <v>45627</v>
      </c>
      <c r="C8" s="9" t="s">
        <v>21</v>
      </c>
      <c r="D8" s="9">
        <v>1</v>
      </c>
      <c r="E8" s="9" t="s">
        <v>24</v>
      </c>
      <c r="F8" s="10">
        <v>46112</v>
      </c>
      <c r="G8" s="15">
        <v>12280142.947578648</v>
      </c>
      <c r="H8" s="15">
        <v>12284291.419451732</v>
      </c>
      <c r="I8" s="11">
        <f t="shared" si="0"/>
        <v>4148.4718730840832</v>
      </c>
      <c r="J8" s="9">
        <v>1.0765262541553411</v>
      </c>
      <c r="K8" s="18">
        <f t="shared" si="1"/>
        <v>4465.9388859999999</v>
      </c>
    </row>
    <row r="9" spans="2:11" x14ac:dyDescent="0.35">
      <c r="B9" s="8">
        <v>45627</v>
      </c>
      <c r="C9" s="9" t="s">
        <v>23</v>
      </c>
      <c r="D9" s="9">
        <v>2</v>
      </c>
      <c r="E9" s="9" t="s">
        <v>68</v>
      </c>
      <c r="F9" s="10">
        <v>46112</v>
      </c>
      <c r="G9" s="15">
        <v>995562118.32000005</v>
      </c>
      <c r="H9" s="15">
        <v>995783404.01406801</v>
      </c>
      <c r="I9" s="11">
        <f t="shared" si="0"/>
        <v>221285.69406795502</v>
      </c>
      <c r="J9" s="9">
        <v>1.0760581750003484</v>
      </c>
      <c r="K9" s="18">
        <f t="shared" si="1"/>
        <v>238116.28011244911</v>
      </c>
    </row>
    <row r="10" spans="2:11" x14ac:dyDescent="0.35">
      <c r="B10" s="8">
        <v>45627</v>
      </c>
      <c r="C10" s="9" t="s">
        <v>21</v>
      </c>
      <c r="D10" s="9">
        <v>2</v>
      </c>
      <c r="E10" s="9" t="s">
        <v>69</v>
      </c>
      <c r="F10" s="10">
        <v>46112</v>
      </c>
      <c r="G10" s="15">
        <v>12284291.419451734</v>
      </c>
      <c r="H10" s="15">
        <v>12287021.874867858</v>
      </c>
      <c r="I10" s="11">
        <f t="shared" si="0"/>
        <v>2730.4554161243141</v>
      </c>
      <c r="J10" s="9">
        <v>1.0765262541553411</v>
      </c>
      <c r="K10" s="18">
        <f t="shared" si="1"/>
        <v>2939.4069412584709</v>
      </c>
    </row>
    <row r="11" spans="2:11" x14ac:dyDescent="0.35">
      <c r="B11" s="8"/>
      <c r="C11" s="9"/>
      <c r="D11" s="9"/>
      <c r="E11" s="9"/>
      <c r="F11" s="10"/>
      <c r="G11" s="15"/>
      <c r="H11" s="15"/>
      <c r="I11" s="11">
        <f t="shared" si="0"/>
        <v>0</v>
      </c>
      <c r="J11" s="9"/>
      <c r="K11" s="18">
        <f t="shared" si="1"/>
        <v>0</v>
      </c>
    </row>
    <row r="12" spans="2:11" x14ac:dyDescent="0.35">
      <c r="B12" s="8"/>
      <c r="C12" s="9"/>
      <c r="D12" s="9"/>
      <c r="E12" s="9"/>
      <c r="F12" s="10"/>
      <c r="G12" s="15"/>
      <c r="H12" s="15"/>
      <c r="I12" s="11">
        <f t="shared" si="0"/>
        <v>0</v>
      </c>
      <c r="J12" s="9"/>
      <c r="K12" s="18">
        <f t="shared" si="1"/>
        <v>0</v>
      </c>
    </row>
    <row r="13" spans="2:11" x14ac:dyDescent="0.35">
      <c r="B13" s="8"/>
      <c r="C13" s="9"/>
      <c r="D13" s="9"/>
      <c r="E13" s="9"/>
      <c r="F13" s="10"/>
      <c r="G13" s="15"/>
      <c r="H13" s="15"/>
      <c r="I13" s="11">
        <f>H13-G13</f>
        <v>0</v>
      </c>
      <c r="J13" s="9"/>
      <c r="K13" s="18">
        <f t="shared" si="1"/>
        <v>0</v>
      </c>
    </row>
    <row r="14" spans="2:11" x14ac:dyDescent="0.35">
      <c r="B14" s="8"/>
      <c r="C14" s="9"/>
      <c r="D14" s="9"/>
      <c r="E14" s="9"/>
      <c r="F14" s="10"/>
      <c r="G14" s="15"/>
      <c r="H14" s="15"/>
      <c r="I14" s="11">
        <f>H14-G14</f>
        <v>0</v>
      </c>
      <c r="J14" s="9"/>
      <c r="K14" s="18">
        <f t="shared" si="1"/>
        <v>0</v>
      </c>
    </row>
    <row r="15" spans="2:11" x14ac:dyDescent="0.35">
      <c r="B15" s="8"/>
      <c r="C15" s="9"/>
      <c r="D15" s="9"/>
      <c r="E15" s="9"/>
      <c r="F15" s="10"/>
      <c r="G15" s="15"/>
      <c r="H15" s="15"/>
      <c r="I15" s="11">
        <f>H15-G15</f>
        <v>0</v>
      </c>
      <c r="J15" s="9"/>
      <c r="K15" s="18">
        <f t="shared" si="1"/>
        <v>0</v>
      </c>
    </row>
    <row r="16" spans="2:11" x14ac:dyDescent="0.35">
      <c r="B16" s="8"/>
      <c r="C16" s="9"/>
      <c r="D16" s="9"/>
      <c r="E16" s="9"/>
      <c r="F16" s="10"/>
      <c r="G16" s="15"/>
      <c r="H16" s="15"/>
      <c r="I16" s="18">
        <f t="shared" ref="I16:I20" si="2">H16-G16</f>
        <v>0</v>
      </c>
      <c r="J16" s="9"/>
      <c r="K16" s="18">
        <f t="shared" si="1"/>
        <v>0</v>
      </c>
    </row>
    <row r="17" spans="2:12" x14ac:dyDescent="0.35">
      <c r="B17" s="8"/>
      <c r="C17" s="9"/>
      <c r="D17" s="9"/>
      <c r="E17" s="9"/>
      <c r="F17" s="10"/>
      <c r="G17" s="15"/>
      <c r="H17" s="15"/>
      <c r="I17" s="18">
        <f t="shared" si="2"/>
        <v>0</v>
      </c>
      <c r="J17" s="9"/>
      <c r="K17" s="18">
        <f t="shared" si="1"/>
        <v>0</v>
      </c>
    </row>
    <row r="18" spans="2:12" x14ac:dyDescent="0.35">
      <c r="B18" s="8"/>
      <c r="C18" s="9"/>
      <c r="D18" s="9"/>
      <c r="E18" s="9"/>
      <c r="F18" s="10"/>
      <c r="G18" s="15"/>
      <c r="H18" s="15"/>
      <c r="I18" s="18">
        <f t="shared" si="2"/>
        <v>0</v>
      </c>
      <c r="J18" s="9"/>
      <c r="K18" s="18">
        <f t="shared" si="1"/>
        <v>0</v>
      </c>
    </row>
    <row r="19" spans="2:12" x14ac:dyDescent="0.35">
      <c r="B19" s="8"/>
      <c r="C19" s="9"/>
      <c r="D19" s="9"/>
      <c r="E19" s="9"/>
      <c r="F19" s="10"/>
      <c r="G19" s="15"/>
      <c r="H19" s="15"/>
      <c r="I19" s="18">
        <f t="shared" si="2"/>
        <v>0</v>
      </c>
      <c r="J19" s="9"/>
      <c r="K19" s="18">
        <f t="shared" si="1"/>
        <v>0</v>
      </c>
    </row>
    <row r="20" spans="2:12" x14ac:dyDescent="0.35">
      <c r="B20" s="8"/>
      <c r="C20" s="9"/>
      <c r="D20" s="9"/>
      <c r="E20" s="9"/>
      <c r="F20" s="10"/>
      <c r="G20" s="15"/>
      <c r="H20" s="15"/>
      <c r="I20" s="18">
        <f t="shared" si="2"/>
        <v>0</v>
      </c>
      <c r="J20" s="9"/>
      <c r="K20" s="18">
        <f t="shared" si="1"/>
        <v>0</v>
      </c>
    </row>
    <row r="21" spans="2:12" x14ac:dyDescent="0.35">
      <c r="L21" s="12"/>
    </row>
    <row r="28" spans="2:12" x14ac:dyDescent="0.35">
      <c r="B28" s="19"/>
    </row>
  </sheetData>
  <mergeCells count="1">
    <mergeCell ref="B1:K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F194-B03C-4BF3-B216-FD8927C0AE7C}">
  <dimension ref="B2:O23"/>
  <sheetViews>
    <sheetView showGridLines="0" workbookViewId="0">
      <selection activeCell="C2" sqref="C2:M4"/>
    </sheetView>
  </sheetViews>
  <sheetFormatPr defaultRowHeight="14.5" x14ac:dyDescent="0.35"/>
  <cols>
    <col min="2" max="2" width="18.1796875" bestFit="1" customWidth="1"/>
    <col min="3" max="3" width="12.6328125" customWidth="1"/>
    <col min="4" max="4" width="11" customWidth="1"/>
    <col min="5" max="5" width="13.453125" customWidth="1"/>
    <col min="6" max="6" width="12.7265625" customWidth="1"/>
    <col min="7" max="7" width="13.36328125" customWidth="1"/>
    <col min="8" max="8" width="11.81640625" customWidth="1"/>
    <col min="9" max="9" width="11.90625" customWidth="1"/>
    <col min="10" max="10" width="11.81640625" bestFit="1" customWidth="1"/>
    <col min="11" max="11" width="13.7265625" bestFit="1" customWidth="1"/>
    <col min="12" max="12" width="13.6328125" customWidth="1"/>
    <col min="13" max="13" width="13.7265625" bestFit="1" customWidth="1"/>
  </cols>
  <sheetData>
    <row r="2" spans="2:13" ht="14.5" customHeight="1" x14ac:dyDescent="0.35">
      <c r="C2" s="60" t="s">
        <v>65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ht="14.5" customHeight="1" x14ac:dyDescent="0.35">
      <c r="B3" s="51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2:13" ht="14.5" customHeight="1" x14ac:dyDescent="0.35">
      <c r="B4" s="51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2:13" x14ac:dyDescent="0.35">
      <c r="B5" s="63" t="s">
        <v>35</v>
      </c>
      <c r="C5" s="63"/>
      <c r="D5" s="63"/>
      <c r="E5" s="25">
        <f>K10</f>
        <v>585184.81418319582</v>
      </c>
    </row>
    <row r="7" spans="2:13" x14ac:dyDescent="0.35">
      <c r="C7" s="64" t="s">
        <v>36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2:13" x14ac:dyDescent="0.35">
      <c r="C8" s="65" t="s">
        <v>37</v>
      </c>
      <c r="D8" s="65"/>
      <c r="E8" s="65"/>
      <c r="F8" s="65"/>
      <c r="G8" s="64"/>
      <c r="H8" s="55"/>
      <c r="I8" s="55"/>
      <c r="J8" s="55"/>
      <c r="K8" s="55"/>
      <c r="L8" s="55"/>
      <c r="M8" s="55"/>
    </row>
    <row r="9" spans="2:13" ht="58" x14ac:dyDescent="0.35">
      <c r="C9" s="1" t="s">
        <v>38</v>
      </c>
      <c r="D9" s="26" t="s">
        <v>39</v>
      </c>
      <c r="E9" s="26" t="s">
        <v>40</v>
      </c>
      <c r="F9" s="26" t="s">
        <v>41</v>
      </c>
      <c r="G9" s="2" t="s">
        <v>42</v>
      </c>
      <c r="H9" s="26" t="s">
        <v>43</v>
      </c>
      <c r="I9" s="26" t="s">
        <v>44</v>
      </c>
      <c r="J9" s="26" t="s">
        <v>45</v>
      </c>
      <c r="K9" s="27" t="s">
        <v>46</v>
      </c>
      <c r="L9" s="1" t="s">
        <v>47</v>
      </c>
      <c r="M9" s="27" t="s">
        <v>48</v>
      </c>
    </row>
    <row r="10" spans="2:13" x14ac:dyDescent="0.35">
      <c r="B10" s="28" t="s">
        <v>49</v>
      </c>
      <c r="C10" s="29">
        <v>45108</v>
      </c>
      <c r="D10" s="9">
        <v>3.3325490000000002</v>
      </c>
      <c r="E10" s="9">
        <v>3.3723999999999998</v>
      </c>
      <c r="F10" s="9">
        <v>3.3325490000000002</v>
      </c>
      <c r="G10" s="30">
        <v>615895</v>
      </c>
      <c r="H10" s="31">
        <f>F10*G10</f>
        <v>2052500.2663550002</v>
      </c>
      <c r="I10" s="32">
        <v>0.92760119900000004</v>
      </c>
      <c r="J10" s="31">
        <f>H10*I10</f>
        <v>1903901.7080187176</v>
      </c>
      <c r="K10" s="66">
        <f>J10-J11</f>
        <v>585184.81418319582</v>
      </c>
      <c r="L10" s="68">
        <v>1.1217428</v>
      </c>
      <c r="M10" s="66">
        <f>K10*L10</f>
        <v>656426.85197933787</v>
      </c>
    </row>
    <row r="11" spans="2:13" x14ac:dyDescent="0.35">
      <c r="B11" s="28" t="s">
        <v>50</v>
      </c>
      <c r="C11" s="29">
        <v>45108</v>
      </c>
      <c r="D11" s="9">
        <v>3.3325490000000002</v>
      </c>
      <c r="E11" s="9">
        <v>3.3723999999999998</v>
      </c>
      <c r="F11" s="9">
        <v>3.3325490000000002</v>
      </c>
      <c r="G11" s="33">
        <v>426593</v>
      </c>
      <c r="H11" s="31">
        <f>F11*G11</f>
        <v>1421642.075557</v>
      </c>
      <c r="I11" s="32">
        <v>0.92760119900000004</v>
      </c>
      <c r="J11" s="31">
        <v>1318716.8938355218</v>
      </c>
      <c r="K11" s="67"/>
      <c r="L11" s="69"/>
      <c r="M11" s="67"/>
    </row>
    <row r="22" spans="6:15" x14ac:dyDescent="0.35"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6:15" x14ac:dyDescent="0.35">
      <c r="F23" s="62"/>
      <c r="G23" s="62"/>
      <c r="H23" s="62"/>
      <c r="I23" s="62"/>
      <c r="J23" s="62"/>
      <c r="K23" s="62"/>
      <c r="L23" s="62"/>
      <c r="M23" s="62"/>
      <c r="N23" s="62"/>
      <c r="O23" s="62"/>
    </row>
  </sheetData>
  <mergeCells count="9">
    <mergeCell ref="F22:O23"/>
    <mergeCell ref="C2:M4"/>
    <mergeCell ref="B5:D5"/>
    <mergeCell ref="C7:M7"/>
    <mergeCell ref="C8:F8"/>
    <mergeCell ref="G8:M8"/>
    <mergeCell ref="K10:K11"/>
    <mergeCell ref="L10:L11"/>
    <mergeCell ref="M10:M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40B3-47D8-48D7-A390-B6ADBF505320}">
  <dimension ref="B2:W40"/>
  <sheetViews>
    <sheetView showGridLines="0" zoomScaleNormal="100" workbookViewId="0">
      <selection activeCell="A25" sqref="A25"/>
    </sheetView>
  </sheetViews>
  <sheetFormatPr defaultRowHeight="14.5" x14ac:dyDescent="0.35"/>
  <cols>
    <col min="2" max="2" width="12.08984375" bestFit="1" customWidth="1"/>
    <col min="3" max="3" width="13.81640625" customWidth="1"/>
    <col min="4" max="4" width="18.08984375" customWidth="1"/>
    <col min="5" max="5" width="15.36328125" customWidth="1"/>
    <col min="6" max="6" width="14.6328125" customWidth="1"/>
    <col min="7" max="7" width="17.36328125" bestFit="1" customWidth="1"/>
    <col min="8" max="8" width="16.54296875" customWidth="1"/>
    <col min="9" max="9" width="13.90625" customWidth="1"/>
    <col min="10" max="10" width="16" customWidth="1"/>
    <col min="11" max="11" width="17.36328125" bestFit="1" customWidth="1"/>
    <col min="12" max="12" width="15.08984375" customWidth="1"/>
    <col min="13" max="13" width="12.90625" customWidth="1"/>
    <col min="14" max="14" width="14.453125" customWidth="1"/>
  </cols>
  <sheetData>
    <row r="2" spans="2:14" ht="14.5" customHeight="1" x14ac:dyDescent="0.35">
      <c r="B2" s="60" t="s">
        <v>51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ht="14.5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4.5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2:14" x14ac:dyDescent="0.35">
      <c r="B5" s="70" t="s">
        <v>52</v>
      </c>
      <c r="C5" s="70"/>
      <c r="D5" s="70"/>
      <c r="E5" s="34">
        <f>L22+I38</f>
        <v>-338475.91187314072</v>
      </c>
      <c r="F5" s="24"/>
      <c r="G5" s="24"/>
      <c r="H5" s="24"/>
      <c r="I5" s="24"/>
      <c r="J5" s="24"/>
      <c r="K5" s="24"/>
      <c r="L5" s="24"/>
    </row>
    <row r="6" spans="2:14" x14ac:dyDescent="0.3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2:14" x14ac:dyDescent="0.35">
      <c r="B8" s="35"/>
      <c r="C8" s="71" t="s">
        <v>53</v>
      </c>
      <c r="D8" s="71"/>
      <c r="E8" s="71"/>
      <c r="F8" s="71"/>
      <c r="G8" s="71"/>
      <c r="H8" s="72" t="s">
        <v>54</v>
      </c>
      <c r="I8" s="72"/>
      <c r="J8" s="72"/>
      <c r="K8" s="72"/>
      <c r="L8" s="72"/>
    </row>
    <row r="9" spans="2:14" ht="39" x14ac:dyDescent="0.35">
      <c r="B9" s="36" t="s">
        <v>12</v>
      </c>
      <c r="C9" s="36" t="s">
        <v>55</v>
      </c>
      <c r="D9" s="37" t="s">
        <v>56</v>
      </c>
      <c r="E9" s="36" t="s">
        <v>57</v>
      </c>
      <c r="F9" s="36" t="s">
        <v>58</v>
      </c>
      <c r="G9" s="36" t="s">
        <v>59</v>
      </c>
      <c r="H9" s="36" t="s">
        <v>55</v>
      </c>
      <c r="I9" s="37" t="s">
        <v>60</v>
      </c>
      <c r="J9" s="36" t="s">
        <v>57</v>
      </c>
      <c r="K9" s="36" t="s">
        <v>61</v>
      </c>
      <c r="L9" s="27" t="s">
        <v>46</v>
      </c>
      <c r="M9" s="1" t="s">
        <v>47</v>
      </c>
      <c r="N9" s="27" t="s">
        <v>48</v>
      </c>
    </row>
    <row r="10" spans="2:14" x14ac:dyDescent="0.35">
      <c r="B10" s="29">
        <v>45292</v>
      </c>
      <c r="C10" s="38">
        <v>200000</v>
      </c>
      <c r="D10" s="39">
        <v>0.9753503</v>
      </c>
      <c r="E10" s="38">
        <v>0</v>
      </c>
      <c r="F10" s="40">
        <v>425.15827000000002</v>
      </c>
      <c r="G10" s="41">
        <v>82935649.239999995</v>
      </c>
      <c r="H10" s="38">
        <v>200000</v>
      </c>
      <c r="I10" s="42">
        <v>0.97567795000000002</v>
      </c>
      <c r="J10" s="38">
        <v>0</v>
      </c>
      <c r="K10" s="41">
        <v>82963509.859999999</v>
      </c>
      <c r="L10" s="43">
        <f t="shared" ref="L10:L21" si="0">G10-K10</f>
        <v>-27860.620000004768</v>
      </c>
      <c r="M10" s="44">
        <v>9.9681700000000006</v>
      </c>
      <c r="N10" s="45">
        <f>ROUND(L10*(1+M10/100),6)</f>
        <v>-30637.813965000001</v>
      </c>
    </row>
    <row r="11" spans="2:14" x14ac:dyDescent="0.35">
      <c r="B11" s="29">
        <v>45323</v>
      </c>
      <c r="C11" s="38">
        <v>200000</v>
      </c>
      <c r="D11" s="39">
        <v>0.9753503</v>
      </c>
      <c r="E11" s="38">
        <v>0</v>
      </c>
      <c r="F11" s="40">
        <v>425.15827000000002</v>
      </c>
      <c r="G11" s="40">
        <v>82935649.239999995</v>
      </c>
      <c r="H11" s="38">
        <v>200000</v>
      </c>
      <c r="I11" s="42">
        <v>0.97567795000000002</v>
      </c>
      <c r="J11" s="38">
        <v>0</v>
      </c>
      <c r="K11" s="40">
        <v>82963509.859999999</v>
      </c>
      <c r="L11" s="43">
        <f t="shared" si="0"/>
        <v>-27860.620000004768</v>
      </c>
      <c r="M11" s="44">
        <v>9.0629500000000007</v>
      </c>
      <c r="N11" s="45">
        <f t="shared" ref="N11:N21" si="1">ROUND(L11*(1+M11/100),6)</f>
        <v>-30385.61406</v>
      </c>
    </row>
    <row r="12" spans="2:14" x14ac:dyDescent="0.35">
      <c r="B12" s="29">
        <v>45352</v>
      </c>
      <c r="C12" s="38">
        <v>200000</v>
      </c>
      <c r="D12" s="39">
        <v>0.9753503</v>
      </c>
      <c r="E12" s="38">
        <v>0</v>
      </c>
      <c r="F12" s="40">
        <v>425.15827000000002</v>
      </c>
      <c r="G12" s="40">
        <v>82935649.239999995</v>
      </c>
      <c r="H12" s="38">
        <v>200000</v>
      </c>
      <c r="I12" s="42">
        <v>0.97567795000000002</v>
      </c>
      <c r="J12" s="38">
        <v>0</v>
      </c>
      <c r="K12" s="40">
        <v>82963509.859999999</v>
      </c>
      <c r="L12" s="43">
        <f t="shared" si="0"/>
        <v>-27860.620000004768</v>
      </c>
      <c r="M12" s="44">
        <v>8.8887300000000007</v>
      </c>
      <c r="N12" s="45">
        <f t="shared" si="1"/>
        <v>-30337.075288</v>
      </c>
    </row>
    <row r="13" spans="2:14" x14ac:dyDescent="0.35">
      <c r="B13" s="29">
        <v>45383</v>
      </c>
      <c r="C13" s="38">
        <v>200000</v>
      </c>
      <c r="D13" s="39">
        <v>0.9753503</v>
      </c>
      <c r="E13" s="38">
        <v>0</v>
      </c>
      <c r="F13" s="40">
        <v>425.15827000000002</v>
      </c>
      <c r="G13" s="40">
        <v>82935649.239999995</v>
      </c>
      <c r="H13" s="38">
        <v>200000</v>
      </c>
      <c r="I13" s="42">
        <v>0.97567795000000002</v>
      </c>
      <c r="J13" s="38">
        <v>0</v>
      </c>
      <c r="K13" s="40">
        <v>82963509.859999999</v>
      </c>
      <c r="L13" s="43">
        <f t="shared" si="0"/>
        <v>-27860.620000004768</v>
      </c>
      <c r="M13" s="44">
        <v>8.4765200000000007</v>
      </c>
      <c r="N13" s="45">
        <f>ROUND(L13*(1+M13/100),6)</f>
        <v>-30222.231026000001</v>
      </c>
    </row>
    <row r="14" spans="2:14" x14ac:dyDescent="0.35">
      <c r="B14" s="29">
        <v>45413</v>
      </c>
      <c r="C14" s="38">
        <v>200000</v>
      </c>
      <c r="D14" s="39">
        <v>0.9753503</v>
      </c>
      <c r="E14" s="38">
        <v>0</v>
      </c>
      <c r="F14" s="40">
        <v>425.15827000000002</v>
      </c>
      <c r="G14" s="40">
        <v>82935649.239999995</v>
      </c>
      <c r="H14" s="38">
        <v>200000</v>
      </c>
      <c r="I14" s="42">
        <v>0.97567795000000002</v>
      </c>
      <c r="J14" s="38">
        <v>0</v>
      </c>
      <c r="K14" s="40">
        <v>82963509.859999999</v>
      </c>
      <c r="L14" s="43">
        <f t="shared" si="0"/>
        <v>-27860.620000004768</v>
      </c>
      <c r="M14" s="44">
        <v>7.9798099999999996</v>
      </c>
      <c r="N14" s="45">
        <f t="shared" si="1"/>
        <v>-30083.844540999999</v>
      </c>
    </row>
    <row r="15" spans="2:14" x14ac:dyDescent="0.35">
      <c r="B15" s="29">
        <v>45444</v>
      </c>
      <c r="C15" s="38">
        <v>200000</v>
      </c>
      <c r="D15" s="39">
        <v>0.9753503</v>
      </c>
      <c r="E15" s="38">
        <v>0</v>
      </c>
      <c r="F15" s="40">
        <v>425.15827000000002</v>
      </c>
      <c r="G15" s="40">
        <v>82935649.239999995</v>
      </c>
      <c r="H15" s="38">
        <v>200000</v>
      </c>
      <c r="I15" s="42">
        <v>0.97567795000000002</v>
      </c>
      <c r="J15" s="38">
        <v>0</v>
      </c>
      <c r="K15" s="40">
        <v>82963509.859999999</v>
      </c>
      <c r="L15" s="43">
        <f t="shared" si="0"/>
        <v>-27860.620000004768</v>
      </c>
      <c r="M15" s="44">
        <v>7.7535299999999996</v>
      </c>
      <c r="N15" s="45">
        <f t="shared" si="1"/>
        <v>-30020.801530000001</v>
      </c>
    </row>
    <row r="16" spans="2:14" x14ac:dyDescent="0.35">
      <c r="B16" s="29">
        <v>45474</v>
      </c>
      <c r="C16" s="38">
        <v>200000</v>
      </c>
      <c r="D16" s="39">
        <v>0.9753503</v>
      </c>
      <c r="E16" s="38">
        <v>0</v>
      </c>
      <c r="F16" s="40">
        <v>425.15827000000002</v>
      </c>
      <c r="G16" s="40">
        <v>82935649.239999995</v>
      </c>
      <c r="H16" s="38">
        <v>200000</v>
      </c>
      <c r="I16" s="42">
        <v>0.97567795000000002</v>
      </c>
      <c r="J16" s="38">
        <v>0</v>
      </c>
      <c r="K16" s="40">
        <v>82963509.859999999</v>
      </c>
      <c r="L16" s="43">
        <f t="shared" si="0"/>
        <v>-27860.620000004768</v>
      </c>
      <c r="M16" s="44">
        <v>7.3456099999999998</v>
      </c>
      <c r="N16" s="45">
        <f t="shared" si="1"/>
        <v>-29907.152489</v>
      </c>
    </row>
    <row r="17" spans="2:23" x14ac:dyDescent="0.35">
      <c r="B17" s="29">
        <v>45505</v>
      </c>
      <c r="C17" s="38">
        <v>200000</v>
      </c>
      <c r="D17" s="39">
        <v>0.9753503</v>
      </c>
      <c r="E17" s="38">
        <v>0</v>
      </c>
      <c r="F17" s="40">
        <v>425.15827000000002</v>
      </c>
      <c r="G17" s="40">
        <v>82935649.239999995</v>
      </c>
      <c r="H17" s="38">
        <v>200000</v>
      </c>
      <c r="I17" s="42">
        <v>0.97567795000000002</v>
      </c>
      <c r="J17" s="38">
        <v>0</v>
      </c>
      <c r="K17" s="40">
        <v>82963509.859999999</v>
      </c>
      <c r="L17" s="43">
        <f t="shared" si="0"/>
        <v>-27860.620000004768</v>
      </c>
      <c r="M17" s="44">
        <v>7.3670900000000001</v>
      </c>
      <c r="N17" s="45">
        <f t="shared" si="1"/>
        <v>-29913.13695</v>
      </c>
    </row>
    <row r="18" spans="2:23" x14ac:dyDescent="0.35">
      <c r="B18" s="29">
        <v>45536</v>
      </c>
      <c r="C18" s="38">
        <v>200000</v>
      </c>
      <c r="D18" s="39">
        <v>0.9753503</v>
      </c>
      <c r="E18" s="38">
        <v>0</v>
      </c>
      <c r="F18" s="40">
        <v>425.15827000000002</v>
      </c>
      <c r="G18" s="40">
        <v>82935649.239999995</v>
      </c>
      <c r="H18" s="38">
        <v>200000</v>
      </c>
      <c r="I18" s="42">
        <v>0.97567795000000002</v>
      </c>
      <c r="J18" s="38">
        <v>0</v>
      </c>
      <c r="K18" s="40">
        <v>82963509.859999999</v>
      </c>
      <c r="L18" s="43">
        <f t="shared" si="0"/>
        <v>-27860.620000004768</v>
      </c>
      <c r="M18" s="44">
        <v>6.8967400000000003</v>
      </c>
      <c r="N18" s="45">
        <f t="shared" si="1"/>
        <v>-29782.094524</v>
      </c>
    </row>
    <row r="19" spans="2:23" x14ac:dyDescent="0.35">
      <c r="B19" s="29">
        <v>45566</v>
      </c>
      <c r="C19" s="38">
        <v>200000</v>
      </c>
      <c r="D19" s="39">
        <v>0.9753503</v>
      </c>
      <c r="E19" s="38">
        <v>0</v>
      </c>
      <c r="F19" s="40">
        <v>425.15827000000002</v>
      </c>
      <c r="G19" s="40">
        <v>82935649.239999995</v>
      </c>
      <c r="H19" s="38">
        <v>200000</v>
      </c>
      <c r="I19" s="42">
        <v>0.97567795000000002</v>
      </c>
      <c r="J19" s="38">
        <v>0</v>
      </c>
      <c r="K19" s="40">
        <v>82963509.859999999</v>
      </c>
      <c r="L19" s="43">
        <f t="shared" si="0"/>
        <v>-27860.620000004768</v>
      </c>
      <c r="M19" s="44">
        <v>6.30145</v>
      </c>
      <c r="N19" s="45">
        <f t="shared" si="1"/>
        <v>-29616.243039000001</v>
      </c>
    </row>
    <row r="20" spans="2:23" x14ac:dyDescent="0.35">
      <c r="B20" s="29">
        <v>45597</v>
      </c>
      <c r="C20" s="38">
        <v>200000</v>
      </c>
      <c r="D20" s="39">
        <v>0.9753503</v>
      </c>
      <c r="E20" s="38">
        <v>0</v>
      </c>
      <c r="F20" s="40">
        <v>425.15827000000002</v>
      </c>
      <c r="G20" s="40">
        <v>82935649.239999995</v>
      </c>
      <c r="H20" s="38">
        <v>200000</v>
      </c>
      <c r="I20" s="42">
        <v>0.97567795000000002</v>
      </c>
      <c r="J20" s="38">
        <v>0</v>
      </c>
      <c r="K20" s="40">
        <v>82963509.859999999</v>
      </c>
      <c r="L20" s="43">
        <f t="shared" si="0"/>
        <v>-27860.620000004768</v>
      </c>
      <c r="M20" s="44">
        <v>5.88849</v>
      </c>
      <c r="N20" s="45">
        <f t="shared" si="1"/>
        <v>-29501.189823000001</v>
      </c>
    </row>
    <row r="21" spans="2:23" x14ac:dyDescent="0.35">
      <c r="B21" s="29">
        <v>45627</v>
      </c>
      <c r="C21" s="38">
        <v>200000</v>
      </c>
      <c r="D21" s="39">
        <v>0.9753503</v>
      </c>
      <c r="E21" s="38">
        <v>0</v>
      </c>
      <c r="F21" s="40">
        <v>425.15827000000002</v>
      </c>
      <c r="G21" s="40">
        <v>82935649.239999995</v>
      </c>
      <c r="H21" s="38">
        <v>200000</v>
      </c>
      <c r="I21" s="42">
        <v>0.97567795000000002</v>
      </c>
      <c r="J21" s="38">
        <v>0</v>
      </c>
      <c r="K21" s="40">
        <v>82963509.859999999</v>
      </c>
      <c r="L21" s="43">
        <f t="shared" si="0"/>
        <v>-27860.620000004768</v>
      </c>
      <c r="M21" s="44">
        <v>5.3407200000000001</v>
      </c>
      <c r="N21" s="45">
        <f t="shared" si="1"/>
        <v>-29348.577703999999</v>
      </c>
    </row>
    <row r="22" spans="2:23" x14ac:dyDescent="0.35">
      <c r="G22" s="40">
        <f>SUM(G10:G21)</f>
        <v>995227790.88</v>
      </c>
      <c r="K22" s="40">
        <f>SUM(K10:K21)</f>
        <v>995562118.32000005</v>
      </c>
      <c r="L22" s="46">
        <f>SUM(L10:L21)</f>
        <v>-334327.44000005722</v>
      </c>
      <c r="M22" s="46"/>
      <c r="N22" s="46">
        <f>SUM(N10:N21)</f>
        <v>-359755.77493900002</v>
      </c>
    </row>
    <row r="23" spans="2:23" x14ac:dyDescent="0.35">
      <c r="L23" s="47"/>
      <c r="M23" s="48"/>
    </row>
    <row r="24" spans="2:23" x14ac:dyDescent="0.35">
      <c r="C24" s="73" t="s">
        <v>62</v>
      </c>
      <c r="D24" s="73"/>
      <c r="E24" s="73"/>
      <c r="F24" s="73" t="s">
        <v>63</v>
      </c>
      <c r="G24" s="73"/>
      <c r="H24" s="73"/>
    </row>
    <row r="25" spans="2:23" ht="43.5" x14ac:dyDescent="0.35">
      <c r="B25" s="36" t="s">
        <v>12</v>
      </c>
      <c r="C25" s="36" t="s">
        <v>43</v>
      </c>
      <c r="D25" s="49" t="s">
        <v>56</v>
      </c>
      <c r="E25" s="36" t="s">
        <v>59</v>
      </c>
      <c r="F25" s="36" t="s">
        <v>43</v>
      </c>
      <c r="G25" s="2" t="s">
        <v>60</v>
      </c>
      <c r="H25" s="36" t="s">
        <v>64</v>
      </c>
      <c r="I25" s="27" t="s">
        <v>46</v>
      </c>
      <c r="J25" s="1" t="s">
        <v>47</v>
      </c>
      <c r="K25" s="27" t="s">
        <v>48</v>
      </c>
    </row>
    <row r="26" spans="2:23" x14ac:dyDescent="0.35">
      <c r="B26" s="29">
        <v>45292</v>
      </c>
      <c r="C26" s="31">
        <v>1634537.0496</v>
      </c>
      <c r="D26" s="39">
        <v>0.9753503</v>
      </c>
      <c r="E26" s="50">
        <v>1594246.2016884701</v>
      </c>
      <c r="F26" s="31">
        <v>1634537.0496</v>
      </c>
      <c r="G26" s="39">
        <v>0.97567795000000002</v>
      </c>
      <c r="H26" s="50">
        <v>1594781.7577527764</v>
      </c>
      <c r="I26" s="43">
        <f t="shared" ref="I26:I37" si="2">E26-H26</f>
        <v>-535.55606430629268</v>
      </c>
      <c r="J26" s="44">
        <v>9.9681700000000006</v>
      </c>
      <c r="K26" s="45">
        <f>ROUND(I26*(1+J26/100),6)</f>
        <v>-588.94120299999997</v>
      </c>
    </row>
    <row r="27" spans="2:23" ht="14.5" customHeight="1" x14ac:dyDescent="0.35">
      <c r="B27" s="29">
        <v>45323</v>
      </c>
      <c r="C27" s="31">
        <v>724609.41249999998</v>
      </c>
      <c r="D27" s="39">
        <v>0.9753503</v>
      </c>
      <c r="E27" s="50">
        <v>706748.00786469877</v>
      </c>
      <c r="F27" s="31">
        <v>724609.41249999998</v>
      </c>
      <c r="G27" s="39">
        <v>0.97567795000000002</v>
      </c>
      <c r="H27" s="50">
        <v>706985.42613870441</v>
      </c>
      <c r="I27" s="43">
        <f t="shared" si="2"/>
        <v>-237.41827400564216</v>
      </c>
      <c r="J27" s="44">
        <v>9.0629500000000007</v>
      </c>
      <c r="K27" s="45">
        <f t="shared" ref="K27:K37" si="3">ROUND(I27*(1+J27/100),6)</f>
        <v>-258.93537300000003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2:23" ht="14.5" customHeight="1" x14ac:dyDescent="0.35">
      <c r="B28" s="29">
        <v>45352</v>
      </c>
      <c r="C28" s="31">
        <v>371556.9470000001</v>
      </c>
      <c r="D28" s="39">
        <v>0.9753503</v>
      </c>
      <c r="E28" s="50">
        <v>362398.17972353421</v>
      </c>
      <c r="F28" s="31">
        <v>371556.9470000001</v>
      </c>
      <c r="G28" s="39">
        <v>0.97567795000000002</v>
      </c>
      <c r="H28" s="50">
        <v>362519.92035721877</v>
      </c>
      <c r="I28" s="43">
        <f t="shared" si="2"/>
        <v>-121.74063368455973</v>
      </c>
      <c r="J28" s="44">
        <v>8.8887300000000007</v>
      </c>
      <c r="K28" s="45">
        <f t="shared" si="3"/>
        <v>-132.56182999999999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pans="2:23" x14ac:dyDescent="0.35">
      <c r="B29" s="29">
        <v>45383</v>
      </c>
      <c r="C29" s="31">
        <v>395983.55300000001</v>
      </c>
      <c r="D29" s="39">
        <v>0.9753503</v>
      </c>
      <c r="E29" s="50">
        <v>386222.67721361591</v>
      </c>
      <c r="F29" s="31">
        <v>395983.55300000001</v>
      </c>
      <c r="G29" s="39">
        <v>0.97567795000000002</v>
      </c>
      <c r="H29" s="50">
        <v>386352.4212247564</v>
      </c>
      <c r="I29" s="43">
        <f t="shared" si="2"/>
        <v>-129.74401114048669</v>
      </c>
      <c r="J29" s="44">
        <v>8.4765200000000007</v>
      </c>
      <c r="K29" s="45">
        <f t="shared" si="3"/>
        <v>-140.74178800000001</v>
      </c>
    </row>
    <row r="30" spans="2:23" x14ac:dyDescent="0.35">
      <c r="B30" s="29">
        <v>45413</v>
      </c>
      <c r="C30" s="31">
        <v>1821635.3774999999</v>
      </c>
      <c r="D30" s="39">
        <v>0.9753503</v>
      </c>
      <c r="E30" s="50">
        <v>1776732.6119352381</v>
      </c>
      <c r="F30" s="31">
        <v>1821635.3774999999</v>
      </c>
      <c r="G30" s="39">
        <v>0.97567795000000002</v>
      </c>
      <c r="H30" s="50">
        <v>1777329.4707666761</v>
      </c>
      <c r="I30" s="43">
        <f t="shared" si="2"/>
        <v>-596.85883143800311</v>
      </c>
      <c r="J30" s="44">
        <v>7.9798099999999996</v>
      </c>
      <c r="K30" s="45">
        <f t="shared" si="3"/>
        <v>-644.487032</v>
      </c>
    </row>
    <row r="31" spans="2:23" x14ac:dyDescent="0.35">
      <c r="B31" s="29">
        <v>45444</v>
      </c>
      <c r="C31" s="31">
        <v>1671541.2115000002</v>
      </c>
      <c r="D31" s="39">
        <v>0.9753503</v>
      </c>
      <c r="E31" s="50">
        <v>1630338.2220988886</v>
      </c>
      <c r="F31" s="31">
        <v>1671541.2115000002</v>
      </c>
      <c r="G31" s="39">
        <v>0.97567795000000002</v>
      </c>
      <c r="H31" s="50">
        <v>1630885.9025768368</v>
      </c>
      <c r="I31" s="43">
        <f t="shared" si="2"/>
        <v>-547.68047794816084</v>
      </c>
      <c r="J31" s="44">
        <v>7.7535299999999996</v>
      </c>
      <c r="K31" s="45">
        <f t="shared" si="3"/>
        <v>-590.14504799999997</v>
      </c>
    </row>
    <row r="32" spans="2:23" x14ac:dyDescent="0.35">
      <c r="B32" s="29">
        <v>45474</v>
      </c>
      <c r="C32" s="31">
        <v>733433.9375</v>
      </c>
      <c r="D32" s="39">
        <v>0.9753503</v>
      </c>
      <c r="E32" s="50">
        <v>715355.01097080624</v>
      </c>
      <c r="F32" s="31">
        <v>733433.9375</v>
      </c>
      <c r="G32" s="39">
        <v>0.97567795000000002</v>
      </c>
      <c r="H32" s="50">
        <v>715595.32060042815</v>
      </c>
      <c r="I32" s="43">
        <f t="shared" si="2"/>
        <v>-240.30962962191552</v>
      </c>
      <c r="J32" s="44">
        <v>7.3456099999999998</v>
      </c>
      <c r="K32" s="45">
        <f t="shared" si="3"/>
        <v>-257.961838</v>
      </c>
    </row>
    <row r="33" spans="2:11" x14ac:dyDescent="0.35">
      <c r="B33" s="29">
        <v>45505</v>
      </c>
      <c r="C33" s="31">
        <v>838666.0633230001</v>
      </c>
      <c r="D33" s="39">
        <v>0.9753503</v>
      </c>
      <c r="E33" s="50">
        <v>817993.19646190712</v>
      </c>
      <c r="F33" s="31">
        <v>838666.0633230001</v>
      </c>
      <c r="G33" s="39">
        <v>0.97567795000000002</v>
      </c>
      <c r="H33" s="50">
        <v>818267.98539755493</v>
      </c>
      <c r="I33" s="43">
        <f t="shared" si="2"/>
        <v>-274.78893564781174</v>
      </c>
      <c r="J33" s="44">
        <v>7.3670900000000001</v>
      </c>
      <c r="K33" s="45">
        <f t="shared" si="3"/>
        <v>-295.03288400000002</v>
      </c>
    </row>
    <row r="34" spans="2:11" x14ac:dyDescent="0.35">
      <c r="B34" s="29">
        <v>45536</v>
      </c>
      <c r="C34" s="31">
        <v>1350196.4965000001</v>
      </c>
      <c r="D34" s="39">
        <v>0.9753503</v>
      </c>
      <c r="E34" s="50">
        <v>1316914.557920224</v>
      </c>
      <c r="F34" s="31">
        <v>1350196.4965000001</v>
      </c>
      <c r="G34" s="39">
        <v>0.97567795000000002</v>
      </c>
      <c r="H34" s="50">
        <v>1317356.9498023</v>
      </c>
      <c r="I34" s="43">
        <f t="shared" si="2"/>
        <v>-442.39188207592815</v>
      </c>
      <c r="J34" s="44">
        <v>6.8967400000000003</v>
      </c>
      <c r="K34" s="45">
        <f t="shared" si="3"/>
        <v>-472.90249999999997</v>
      </c>
    </row>
    <row r="35" spans="2:11" x14ac:dyDescent="0.35">
      <c r="B35" s="29">
        <v>45566</v>
      </c>
      <c r="C35" s="31">
        <v>2017823.0094999999</v>
      </c>
      <c r="D35" s="39">
        <v>0.9753503</v>
      </c>
      <c r="E35" s="50">
        <v>1968084.2776627277</v>
      </c>
      <c r="F35" s="31">
        <v>2017823.0094999999</v>
      </c>
      <c r="G35" s="39">
        <v>0.97567795000000002</v>
      </c>
      <c r="H35" s="50">
        <v>1968745.4173717904</v>
      </c>
      <c r="I35" s="43">
        <f t="shared" si="2"/>
        <v>-661.13970906264149</v>
      </c>
      <c r="J35" s="44">
        <v>6.30145</v>
      </c>
      <c r="K35" s="45">
        <f t="shared" si="3"/>
        <v>-702.80109700000003</v>
      </c>
    </row>
    <row r="36" spans="2:11" x14ac:dyDescent="0.35">
      <c r="B36" s="29">
        <v>45597</v>
      </c>
      <c r="C36" s="31">
        <v>660928.11950000003</v>
      </c>
      <c r="D36" s="39">
        <v>0.9753503</v>
      </c>
      <c r="E36" s="50">
        <v>644613.25119319768</v>
      </c>
      <c r="F36" s="31">
        <v>660928.11950000003</v>
      </c>
      <c r="G36" s="39">
        <v>0.97567795000000002</v>
      </c>
      <c r="H36" s="50">
        <v>644852.99273111508</v>
      </c>
      <c r="I36" s="43">
        <f t="shared" si="2"/>
        <v>-239.74153791740537</v>
      </c>
      <c r="J36" s="44">
        <v>5.88849</v>
      </c>
      <c r="K36" s="45">
        <f t="shared" si="3"/>
        <v>-253.85869400000001</v>
      </c>
    </row>
    <row r="37" spans="2:11" x14ac:dyDescent="0.35">
      <c r="B37" s="29">
        <v>45627</v>
      </c>
      <c r="C37" s="31">
        <v>369607.46599999996</v>
      </c>
      <c r="D37" s="39">
        <v>0.9753503</v>
      </c>
      <c r="E37" s="50">
        <v>360496.75284534</v>
      </c>
      <c r="F37" s="31">
        <v>369607.46599999996</v>
      </c>
      <c r="G37" s="39">
        <v>0.97567795000000002</v>
      </c>
      <c r="H37" s="50">
        <v>360617.85473157465</v>
      </c>
      <c r="I37" s="43">
        <f t="shared" si="2"/>
        <v>-121.10188623465365</v>
      </c>
      <c r="J37" s="44">
        <v>5.3407200000000001</v>
      </c>
      <c r="K37" s="45">
        <f t="shared" si="3"/>
        <v>-127.569599</v>
      </c>
    </row>
    <row r="38" spans="2:11" x14ac:dyDescent="0.35">
      <c r="E38" s="50">
        <f>SUM(E26:E37)</f>
        <v>12280142.947578648</v>
      </c>
      <c r="H38" s="50">
        <f>SUM(H26:H37)</f>
        <v>12284291.419451732</v>
      </c>
      <c r="I38" s="43">
        <f>SUM(I26:I37)</f>
        <v>-4148.4718730835011</v>
      </c>
      <c r="J38" s="40"/>
      <c r="K38" s="43">
        <f>SUM(K26:K37)</f>
        <v>-4465.9388860000008</v>
      </c>
    </row>
    <row r="40" spans="2:11" x14ac:dyDescent="0.35">
      <c r="J40" s="48"/>
    </row>
  </sheetData>
  <mergeCells count="6">
    <mergeCell ref="B2:N4"/>
    <mergeCell ref="B5:D5"/>
    <mergeCell ref="C8:G8"/>
    <mergeCell ref="H8:L8"/>
    <mergeCell ref="C24:E24"/>
    <mergeCell ref="F24:H2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61B0-0A57-4296-BA96-5C470674B4AF}">
  <dimension ref="B2:N40"/>
  <sheetViews>
    <sheetView showGridLines="0" zoomScale="85" zoomScaleNormal="85" workbookViewId="0">
      <selection activeCell="H25" sqref="H25"/>
    </sheetView>
  </sheetViews>
  <sheetFormatPr defaultRowHeight="14.5" x14ac:dyDescent="0.35"/>
  <cols>
    <col min="2" max="2" width="12.08984375" bestFit="1" customWidth="1"/>
    <col min="3" max="3" width="13.81640625" customWidth="1"/>
    <col min="4" max="4" width="18.08984375" customWidth="1"/>
    <col min="5" max="5" width="15.36328125" customWidth="1"/>
    <col min="6" max="6" width="14.6328125" customWidth="1"/>
    <col min="7" max="7" width="20.6328125" bestFit="1" customWidth="1"/>
    <col min="8" max="8" width="16.54296875" customWidth="1"/>
    <col min="9" max="9" width="13.90625" customWidth="1"/>
    <col min="10" max="10" width="16" customWidth="1"/>
    <col min="11" max="12" width="18.453125" bestFit="1" customWidth="1"/>
    <col min="13" max="13" width="12.90625" customWidth="1"/>
    <col min="14" max="14" width="14.453125" customWidth="1"/>
  </cols>
  <sheetData>
    <row r="2" spans="2:14" x14ac:dyDescent="0.35">
      <c r="B2" s="75" t="s">
        <v>51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4" x14ac:dyDescent="0.35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2:14" x14ac:dyDescent="0.3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4" x14ac:dyDescent="0.35">
      <c r="B5" s="70" t="s">
        <v>52</v>
      </c>
      <c r="C5" s="70"/>
      <c r="D5" s="70"/>
      <c r="E5" s="34">
        <f>L22+I38</f>
        <v>-224016.15153239347</v>
      </c>
      <c r="F5" s="24"/>
      <c r="G5" s="24"/>
      <c r="H5" s="24"/>
      <c r="I5" s="24"/>
      <c r="J5" s="24"/>
      <c r="K5" s="24"/>
      <c r="L5" s="24"/>
    </row>
    <row r="6" spans="2:14" x14ac:dyDescent="0.3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2:14" x14ac:dyDescent="0.35">
      <c r="B8" s="35"/>
      <c r="C8" s="71" t="s">
        <v>53</v>
      </c>
      <c r="D8" s="71"/>
      <c r="E8" s="71"/>
      <c r="F8" s="71"/>
      <c r="G8" s="71"/>
      <c r="H8" s="72" t="s">
        <v>54</v>
      </c>
      <c r="I8" s="72"/>
      <c r="J8" s="72"/>
      <c r="K8" s="72"/>
      <c r="L8" s="72"/>
    </row>
    <row r="9" spans="2:14" ht="39" x14ac:dyDescent="0.35">
      <c r="B9" s="36" t="s">
        <v>12</v>
      </c>
      <c r="C9" s="36" t="s">
        <v>55</v>
      </c>
      <c r="D9" s="37" t="s">
        <v>56</v>
      </c>
      <c r="E9" s="36" t="s">
        <v>57</v>
      </c>
      <c r="F9" s="36" t="s">
        <v>58</v>
      </c>
      <c r="G9" s="36" t="s">
        <v>59</v>
      </c>
      <c r="H9" s="36" t="s">
        <v>55</v>
      </c>
      <c r="I9" s="37" t="s">
        <v>60</v>
      </c>
      <c r="J9" s="36" t="s">
        <v>57</v>
      </c>
      <c r="K9" s="36" t="s">
        <v>61</v>
      </c>
      <c r="L9" s="27" t="s">
        <v>46</v>
      </c>
      <c r="M9" s="1" t="s">
        <v>47</v>
      </c>
      <c r="N9" s="27" t="s">
        <v>48</v>
      </c>
    </row>
    <row r="10" spans="2:14" x14ac:dyDescent="0.35">
      <c r="B10" s="29">
        <v>45292</v>
      </c>
      <c r="C10" s="38">
        <v>200000</v>
      </c>
      <c r="D10" s="42">
        <v>0.97567795000000002</v>
      </c>
      <c r="E10" s="38">
        <v>0</v>
      </c>
      <c r="F10" s="40">
        <v>425.15827000000002</v>
      </c>
      <c r="G10" s="41">
        <f>(C10*D10)*F10</f>
        <v>82963509.859829307</v>
      </c>
      <c r="H10" s="38">
        <v>200000</v>
      </c>
      <c r="I10" s="42">
        <v>0.97589481600000005</v>
      </c>
      <c r="J10" s="38">
        <v>0</v>
      </c>
      <c r="K10" s="41">
        <f>(H10*I10)*F10</f>
        <v>82981950.334505662</v>
      </c>
      <c r="L10" s="43">
        <f t="shared" ref="L10:L21" si="0">G10-K10</f>
        <v>-18440.47467635572</v>
      </c>
      <c r="M10" s="44">
        <v>9.9681700000000006</v>
      </c>
      <c r="N10" s="45">
        <f>ROUND(L10*(1+M10/100),6)</f>
        <v>-20278.652540999999</v>
      </c>
    </row>
    <row r="11" spans="2:14" x14ac:dyDescent="0.35">
      <c r="B11" s="29">
        <v>45323</v>
      </c>
      <c r="C11" s="38">
        <v>200000</v>
      </c>
      <c r="D11" s="42">
        <v>0.97567795000000002</v>
      </c>
      <c r="E11" s="38">
        <v>0</v>
      </c>
      <c r="F11" s="40">
        <v>425.15827000000002</v>
      </c>
      <c r="G11" s="41">
        <f t="shared" ref="G11:G21" si="1">(C11*D11)*F11</f>
        <v>82963509.859829307</v>
      </c>
      <c r="H11" s="38">
        <v>200000</v>
      </c>
      <c r="I11" s="42">
        <v>0.97589481600000005</v>
      </c>
      <c r="J11" s="38">
        <v>0</v>
      </c>
      <c r="K11" s="41">
        <f t="shared" ref="K11:K21" si="2">(H11*I11)*F11</f>
        <v>82981950.334505662</v>
      </c>
      <c r="L11" s="43">
        <f t="shared" si="0"/>
        <v>-18440.47467635572</v>
      </c>
      <c r="M11" s="44">
        <v>9.0629500000000007</v>
      </c>
      <c r="N11" s="45">
        <f t="shared" ref="N11:N21" si="3">ROUND(L11*(1+M11/100),6)</f>
        <v>-20111.725675999998</v>
      </c>
    </row>
    <row r="12" spans="2:14" x14ac:dyDescent="0.35">
      <c r="B12" s="29">
        <v>45352</v>
      </c>
      <c r="C12" s="38">
        <v>200000</v>
      </c>
      <c r="D12" s="42">
        <v>0.97567795000000002</v>
      </c>
      <c r="E12" s="38">
        <v>0</v>
      </c>
      <c r="F12" s="40">
        <v>425.15827000000002</v>
      </c>
      <c r="G12" s="41">
        <f t="shared" si="1"/>
        <v>82963509.859829307</v>
      </c>
      <c r="H12" s="38">
        <v>200000</v>
      </c>
      <c r="I12" s="42">
        <v>0.97589481600000005</v>
      </c>
      <c r="J12" s="38">
        <v>0</v>
      </c>
      <c r="K12" s="41">
        <f t="shared" si="2"/>
        <v>82981950.334505662</v>
      </c>
      <c r="L12" s="43">
        <f t="shared" si="0"/>
        <v>-18440.47467635572</v>
      </c>
      <c r="M12" s="44">
        <v>8.8887300000000007</v>
      </c>
      <c r="N12" s="45">
        <f t="shared" si="3"/>
        <v>-20079.598680999999</v>
      </c>
    </row>
    <row r="13" spans="2:14" x14ac:dyDescent="0.35">
      <c r="B13" s="29">
        <v>45383</v>
      </c>
      <c r="C13" s="38">
        <v>200000</v>
      </c>
      <c r="D13" s="42">
        <v>0.97567795000000002</v>
      </c>
      <c r="E13" s="38">
        <v>0</v>
      </c>
      <c r="F13" s="40">
        <v>425.15827000000002</v>
      </c>
      <c r="G13" s="41">
        <f t="shared" si="1"/>
        <v>82963509.859829307</v>
      </c>
      <c r="H13" s="38">
        <v>200000</v>
      </c>
      <c r="I13" s="42">
        <v>0.97589481600000005</v>
      </c>
      <c r="J13" s="38">
        <v>0</v>
      </c>
      <c r="K13" s="41">
        <f t="shared" si="2"/>
        <v>82981950.334505662</v>
      </c>
      <c r="L13" s="43">
        <f t="shared" si="0"/>
        <v>-18440.47467635572</v>
      </c>
      <c r="M13" s="44">
        <v>8.4765200000000007</v>
      </c>
      <c r="N13" s="45">
        <f>ROUND(L13*(1+M13/100),6)</f>
        <v>-20003.585200000001</v>
      </c>
    </row>
    <row r="14" spans="2:14" x14ac:dyDescent="0.35">
      <c r="B14" s="29">
        <v>45413</v>
      </c>
      <c r="C14" s="38">
        <v>200000</v>
      </c>
      <c r="D14" s="42">
        <v>0.97567795000000002</v>
      </c>
      <c r="E14" s="38">
        <v>0</v>
      </c>
      <c r="F14" s="40">
        <v>425.15827000000002</v>
      </c>
      <c r="G14" s="41">
        <f t="shared" si="1"/>
        <v>82963509.859829307</v>
      </c>
      <c r="H14" s="38">
        <v>200000</v>
      </c>
      <c r="I14" s="42">
        <v>0.97589481600000005</v>
      </c>
      <c r="J14" s="38">
        <v>0</v>
      </c>
      <c r="K14" s="41">
        <f t="shared" si="2"/>
        <v>82981950.334505662</v>
      </c>
      <c r="L14" s="43">
        <f t="shared" si="0"/>
        <v>-18440.47467635572</v>
      </c>
      <c r="M14" s="44">
        <v>7.9798099999999996</v>
      </c>
      <c r="N14" s="45">
        <f t="shared" si="3"/>
        <v>-19911.989518999999</v>
      </c>
    </row>
    <row r="15" spans="2:14" x14ac:dyDescent="0.35">
      <c r="B15" s="29">
        <v>45444</v>
      </c>
      <c r="C15" s="38">
        <v>200000</v>
      </c>
      <c r="D15" s="42">
        <v>0.97567795000000002</v>
      </c>
      <c r="E15" s="38">
        <v>0</v>
      </c>
      <c r="F15" s="40">
        <v>425.15827000000002</v>
      </c>
      <c r="G15" s="41">
        <f t="shared" si="1"/>
        <v>82963509.859829307</v>
      </c>
      <c r="H15" s="38">
        <v>200000</v>
      </c>
      <c r="I15" s="42">
        <v>0.97589481600000005</v>
      </c>
      <c r="J15" s="38">
        <v>0</v>
      </c>
      <c r="K15" s="41">
        <f t="shared" si="2"/>
        <v>82981950.334505662</v>
      </c>
      <c r="L15" s="43">
        <f t="shared" si="0"/>
        <v>-18440.47467635572</v>
      </c>
      <c r="M15" s="44">
        <v>7.7535299999999996</v>
      </c>
      <c r="N15" s="45">
        <f t="shared" si="3"/>
        <v>-19870.262413</v>
      </c>
    </row>
    <row r="16" spans="2:14" x14ac:dyDescent="0.35">
      <c r="B16" s="29">
        <v>45474</v>
      </c>
      <c r="C16" s="38">
        <v>200000</v>
      </c>
      <c r="D16" s="42">
        <v>0.97567795000000002</v>
      </c>
      <c r="E16" s="38">
        <v>0</v>
      </c>
      <c r="F16" s="40">
        <v>425.15827000000002</v>
      </c>
      <c r="G16" s="41">
        <f t="shared" si="1"/>
        <v>82963509.859829307</v>
      </c>
      <c r="H16" s="38">
        <v>200000</v>
      </c>
      <c r="I16" s="42">
        <v>0.97589481600000005</v>
      </c>
      <c r="J16" s="38">
        <v>0</v>
      </c>
      <c r="K16" s="41">
        <f t="shared" si="2"/>
        <v>82981950.334505662</v>
      </c>
      <c r="L16" s="43">
        <f t="shared" si="0"/>
        <v>-18440.47467635572</v>
      </c>
      <c r="M16" s="44">
        <v>7.3456099999999998</v>
      </c>
      <c r="N16" s="45">
        <f t="shared" si="3"/>
        <v>-19795.040027999999</v>
      </c>
    </row>
    <row r="17" spans="2:14" x14ac:dyDescent="0.35">
      <c r="B17" s="29">
        <v>45505</v>
      </c>
      <c r="C17" s="38">
        <v>200000</v>
      </c>
      <c r="D17" s="42">
        <v>0.97567795000000002</v>
      </c>
      <c r="E17" s="38">
        <v>0</v>
      </c>
      <c r="F17" s="40">
        <v>425.15827000000002</v>
      </c>
      <c r="G17" s="41">
        <f t="shared" si="1"/>
        <v>82963509.859829307</v>
      </c>
      <c r="H17" s="38">
        <v>200000</v>
      </c>
      <c r="I17" s="42">
        <v>0.97589481600000005</v>
      </c>
      <c r="J17" s="38">
        <v>0</v>
      </c>
      <c r="K17" s="41">
        <f t="shared" si="2"/>
        <v>82981950.334505662</v>
      </c>
      <c r="L17" s="43">
        <f t="shared" si="0"/>
        <v>-18440.47467635572</v>
      </c>
      <c r="M17" s="44">
        <v>7.3670900000000001</v>
      </c>
      <c r="N17" s="45">
        <f t="shared" si="3"/>
        <v>-19799.001042</v>
      </c>
    </row>
    <row r="18" spans="2:14" x14ac:dyDescent="0.35">
      <c r="B18" s="29">
        <v>45536</v>
      </c>
      <c r="C18" s="38">
        <v>200000</v>
      </c>
      <c r="D18" s="42">
        <v>0.97567795000000002</v>
      </c>
      <c r="E18" s="38">
        <v>0</v>
      </c>
      <c r="F18" s="40">
        <v>425.15827000000002</v>
      </c>
      <c r="G18" s="41">
        <f t="shared" si="1"/>
        <v>82963509.859829307</v>
      </c>
      <c r="H18" s="38">
        <v>200000</v>
      </c>
      <c r="I18" s="42">
        <v>0.97589481600000005</v>
      </c>
      <c r="J18" s="38">
        <v>0</v>
      </c>
      <c r="K18" s="41">
        <f t="shared" si="2"/>
        <v>82981950.334505662</v>
      </c>
      <c r="L18" s="43">
        <f t="shared" si="0"/>
        <v>-18440.47467635572</v>
      </c>
      <c r="M18" s="44">
        <v>6.8967400000000003</v>
      </c>
      <c r="N18" s="45">
        <f t="shared" si="3"/>
        <v>-19712.26627</v>
      </c>
    </row>
    <row r="19" spans="2:14" x14ac:dyDescent="0.35">
      <c r="B19" s="29">
        <v>45566</v>
      </c>
      <c r="C19" s="38">
        <v>200000</v>
      </c>
      <c r="D19" s="42">
        <v>0.97567795000000002</v>
      </c>
      <c r="E19" s="38">
        <v>0</v>
      </c>
      <c r="F19" s="40">
        <v>425.15827000000002</v>
      </c>
      <c r="G19" s="41">
        <f t="shared" si="1"/>
        <v>82963509.859829307</v>
      </c>
      <c r="H19" s="38">
        <v>200000</v>
      </c>
      <c r="I19" s="42">
        <v>0.97589481600000005</v>
      </c>
      <c r="J19" s="38">
        <v>0</v>
      </c>
      <c r="K19" s="41">
        <f t="shared" si="2"/>
        <v>82981950.334505662</v>
      </c>
      <c r="L19" s="43">
        <f t="shared" si="0"/>
        <v>-18440.47467635572</v>
      </c>
      <c r="M19" s="44">
        <v>6.30145</v>
      </c>
      <c r="N19" s="45">
        <f t="shared" si="3"/>
        <v>-19602.491967999998</v>
      </c>
    </row>
    <row r="20" spans="2:14" x14ac:dyDescent="0.35">
      <c r="B20" s="29">
        <v>45597</v>
      </c>
      <c r="C20" s="38">
        <v>200000</v>
      </c>
      <c r="D20" s="42">
        <v>0.97567795000000002</v>
      </c>
      <c r="E20" s="38">
        <v>0</v>
      </c>
      <c r="F20" s="40">
        <v>425.15827000000002</v>
      </c>
      <c r="G20" s="41">
        <f t="shared" si="1"/>
        <v>82963509.859829307</v>
      </c>
      <c r="H20" s="38">
        <v>200000</v>
      </c>
      <c r="I20" s="42">
        <v>0.97589481600000005</v>
      </c>
      <c r="J20" s="38">
        <v>0</v>
      </c>
      <c r="K20" s="41">
        <f t="shared" si="2"/>
        <v>82981950.334505662</v>
      </c>
      <c r="L20" s="43">
        <f t="shared" si="0"/>
        <v>-18440.47467635572</v>
      </c>
      <c r="M20" s="44">
        <v>5.88849</v>
      </c>
      <c r="N20" s="45">
        <f t="shared" si="3"/>
        <v>-19526.340184000001</v>
      </c>
    </row>
    <row r="21" spans="2:14" x14ac:dyDescent="0.35">
      <c r="B21" s="29">
        <v>45627</v>
      </c>
      <c r="C21" s="38">
        <v>200000</v>
      </c>
      <c r="D21" s="42">
        <v>0.97567795000000002</v>
      </c>
      <c r="E21" s="38">
        <v>0</v>
      </c>
      <c r="F21" s="40">
        <v>425.15827000000002</v>
      </c>
      <c r="G21" s="41">
        <f t="shared" si="1"/>
        <v>82963509.859829307</v>
      </c>
      <c r="H21" s="38">
        <v>200000</v>
      </c>
      <c r="I21" s="42">
        <v>0.97589481600000005</v>
      </c>
      <c r="J21" s="38">
        <v>0</v>
      </c>
      <c r="K21" s="41">
        <f t="shared" si="2"/>
        <v>82981950.334505662</v>
      </c>
      <c r="L21" s="43">
        <f t="shared" si="0"/>
        <v>-18440.47467635572</v>
      </c>
      <c r="M21" s="44">
        <v>5.3407200000000001</v>
      </c>
      <c r="N21" s="45">
        <f t="shared" si="3"/>
        <v>-19425.328795000001</v>
      </c>
    </row>
    <row r="22" spans="2:14" x14ac:dyDescent="0.35">
      <c r="G22" s="40">
        <f>SUM(G10:G21)</f>
        <v>995562118.31795168</v>
      </c>
      <c r="K22" s="41">
        <f>SUM(K10:K21)</f>
        <v>995783404.01406801</v>
      </c>
      <c r="L22" s="46">
        <f>SUM(L10:L21)</f>
        <v>-221285.69611626863</v>
      </c>
      <c r="M22" s="46"/>
      <c r="N22" s="46">
        <f>SUM(N10:N21)</f>
        <v>-238116.28231699998</v>
      </c>
    </row>
    <row r="23" spans="2:14" x14ac:dyDescent="0.35">
      <c r="L23" s="47"/>
      <c r="M23" s="48"/>
    </row>
    <row r="24" spans="2:14" x14ac:dyDescent="0.35">
      <c r="C24" s="73" t="s">
        <v>62</v>
      </c>
      <c r="D24" s="73"/>
      <c r="E24" s="73"/>
      <c r="F24" s="73" t="s">
        <v>63</v>
      </c>
      <c r="G24" s="73"/>
      <c r="H24" s="73"/>
    </row>
    <row r="25" spans="2:14" ht="39" x14ac:dyDescent="0.35">
      <c r="B25" s="36" t="s">
        <v>12</v>
      </c>
      <c r="C25" s="36" t="s">
        <v>43</v>
      </c>
      <c r="D25" s="49" t="s">
        <v>56</v>
      </c>
      <c r="E25" s="36" t="s">
        <v>59</v>
      </c>
      <c r="F25" s="36" t="s">
        <v>43</v>
      </c>
      <c r="G25" s="2" t="s">
        <v>60</v>
      </c>
      <c r="H25" s="36" t="s">
        <v>64</v>
      </c>
      <c r="I25" s="27" t="s">
        <v>46</v>
      </c>
      <c r="J25" s="1" t="s">
        <v>47</v>
      </c>
      <c r="K25" s="27" t="s">
        <v>48</v>
      </c>
    </row>
    <row r="26" spans="2:14" x14ac:dyDescent="0.35">
      <c r="B26" s="29">
        <v>45292</v>
      </c>
      <c r="C26" s="31">
        <v>1634537.0496</v>
      </c>
      <c r="D26" s="42">
        <v>0.97567795000000002</v>
      </c>
      <c r="E26" s="50">
        <f>(C26*D26)</f>
        <v>1594781.7577527764</v>
      </c>
      <c r="F26" s="31">
        <v>1634537.0496</v>
      </c>
      <c r="G26" s="42">
        <v>0.97589481600000005</v>
      </c>
      <c r="H26" s="50">
        <f>C26*G26</f>
        <v>1595136.233264575</v>
      </c>
      <c r="I26" s="43">
        <f t="shared" ref="I26:I37" si="4">E26-H26</f>
        <v>-354.47551179863513</v>
      </c>
      <c r="J26" s="44">
        <v>9.9681700000000006</v>
      </c>
      <c r="K26" s="45">
        <f>ROUND(I26*(1+J26/100),6)</f>
        <v>-389.81023299999998</v>
      </c>
    </row>
    <row r="27" spans="2:14" x14ac:dyDescent="0.35">
      <c r="B27" s="29">
        <v>45323</v>
      </c>
      <c r="C27" s="31">
        <v>724609.41249999998</v>
      </c>
      <c r="D27" s="42">
        <v>0.97567795000000002</v>
      </c>
      <c r="E27" s="50">
        <f t="shared" ref="E27:E37" si="5">(C27*D27)</f>
        <v>706985.42613870441</v>
      </c>
      <c r="F27" s="31">
        <v>724609.41249999998</v>
      </c>
      <c r="G27" s="42">
        <v>0.97589481600000005</v>
      </c>
      <c r="H27" s="50">
        <f t="shared" ref="H27:H37" si="6">C27*G27</f>
        <v>707142.56928355561</v>
      </c>
      <c r="I27" s="43">
        <f t="shared" si="4"/>
        <v>-157.14314485120121</v>
      </c>
      <c r="J27" s="44">
        <v>9.0629500000000007</v>
      </c>
      <c r="K27" s="45">
        <f t="shared" ref="K27:K37" si="7">ROUND(I27*(1+J27/100),6)</f>
        <v>-171.38494900000001</v>
      </c>
    </row>
    <row r="28" spans="2:14" x14ac:dyDescent="0.35">
      <c r="B28" s="29">
        <v>45352</v>
      </c>
      <c r="C28" s="31">
        <v>371556.9470000001</v>
      </c>
      <c r="D28" s="42">
        <v>0.97567795000000002</v>
      </c>
      <c r="E28" s="50">
        <f t="shared" si="5"/>
        <v>362519.92035721877</v>
      </c>
      <c r="F28" s="31">
        <v>371556.9470000001</v>
      </c>
      <c r="G28" s="42">
        <v>0.97589481600000005</v>
      </c>
      <c r="H28" s="50">
        <f t="shared" si="6"/>
        <v>362600.49842608685</v>
      </c>
      <c r="I28" s="43">
        <f t="shared" si="4"/>
        <v>-80.578068868082482</v>
      </c>
      <c r="J28" s="44">
        <v>8.8887300000000007</v>
      </c>
      <c r="K28" s="45">
        <f t="shared" si="7"/>
        <v>-87.740436000000003</v>
      </c>
    </row>
    <row r="29" spans="2:14" x14ac:dyDescent="0.35">
      <c r="B29" s="29">
        <v>45383</v>
      </c>
      <c r="C29" s="31">
        <v>395983.55300000001</v>
      </c>
      <c r="D29" s="42">
        <v>0.97567795000000002</v>
      </c>
      <c r="E29" s="50">
        <f t="shared" si="5"/>
        <v>386352.4212247564</v>
      </c>
      <c r="F29" s="31">
        <v>395983.55300000001</v>
      </c>
      <c r="G29" s="42">
        <v>0.97589481600000005</v>
      </c>
      <c r="H29" s="50">
        <f t="shared" si="6"/>
        <v>386438.29659396131</v>
      </c>
      <c r="I29" s="43">
        <f t="shared" si="4"/>
        <v>-85.875369204906747</v>
      </c>
      <c r="J29" s="44">
        <v>8.4765200000000007</v>
      </c>
      <c r="K29" s="45">
        <f t="shared" si="7"/>
        <v>-93.154612</v>
      </c>
    </row>
    <row r="30" spans="2:14" x14ac:dyDescent="0.35">
      <c r="B30" s="29">
        <v>45413</v>
      </c>
      <c r="C30" s="31">
        <v>1821635.3774999999</v>
      </c>
      <c r="D30" s="42">
        <v>0.97567795000000002</v>
      </c>
      <c r="E30" s="50">
        <f t="shared" si="5"/>
        <v>1777329.4707666761</v>
      </c>
      <c r="F30" s="31">
        <v>1821635.3774999999</v>
      </c>
      <c r="G30" s="42">
        <v>0.97589481600000005</v>
      </c>
      <c r="H30" s="50">
        <f t="shared" si="6"/>
        <v>1777724.521544453</v>
      </c>
      <c r="I30" s="43">
        <f t="shared" si="4"/>
        <v>-395.05077777686529</v>
      </c>
      <c r="J30" s="44">
        <v>7.9798099999999996</v>
      </c>
      <c r="K30" s="45">
        <f t="shared" si="7"/>
        <v>-426.57507900000002</v>
      </c>
    </row>
    <row r="31" spans="2:14" x14ac:dyDescent="0.35">
      <c r="B31" s="29">
        <v>45444</v>
      </c>
      <c r="C31" s="31">
        <v>1671541.2115000002</v>
      </c>
      <c r="D31" s="42">
        <v>0.97567795000000002</v>
      </c>
      <c r="E31" s="50">
        <f t="shared" si="5"/>
        <v>1630885.9025768368</v>
      </c>
      <c r="F31" s="31">
        <v>1671541.2115000002</v>
      </c>
      <c r="G31" s="42">
        <v>0.97589481600000005</v>
      </c>
      <c r="H31" s="50">
        <f t="shared" si="6"/>
        <v>1631248.40303321</v>
      </c>
      <c r="I31" s="43">
        <f t="shared" si="4"/>
        <v>-362.50045637320727</v>
      </c>
      <c r="J31" s="44">
        <v>7.7535299999999996</v>
      </c>
      <c r="K31" s="45">
        <f t="shared" si="7"/>
        <v>-390.60703799999999</v>
      </c>
    </row>
    <row r="32" spans="2:14" x14ac:dyDescent="0.35">
      <c r="B32" s="29">
        <v>45474</v>
      </c>
      <c r="C32" s="31">
        <v>733433.9375</v>
      </c>
      <c r="D32" s="42">
        <v>0.97567795000000002</v>
      </c>
      <c r="E32" s="50">
        <f t="shared" si="5"/>
        <v>715595.32060042815</v>
      </c>
      <c r="F32" s="31">
        <v>733433.9375</v>
      </c>
      <c r="G32" s="42">
        <v>0.97589481600000005</v>
      </c>
      <c r="H32" s="50">
        <f t="shared" si="6"/>
        <v>715754.37748471799</v>
      </c>
      <c r="I32" s="43">
        <f t="shared" si="4"/>
        <v>-159.05688428983558</v>
      </c>
      <c r="J32" s="44">
        <v>7.3456099999999998</v>
      </c>
      <c r="K32" s="45">
        <f t="shared" si="7"/>
        <v>-170.74058299999999</v>
      </c>
    </row>
    <row r="33" spans="2:14" x14ac:dyDescent="0.35">
      <c r="B33" s="29">
        <v>45505</v>
      </c>
      <c r="C33" s="31">
        <v>838666.0633230001</v>
      </c>
      <c r="D33" s="42">
        <v>0.97567795000000002</v>
      </c>
      <c r="E33" s="50">
        <f t="shared" si="5"/>
        <v>818267.98539755493</v>
      </c>
      <c r="F33" s="31">
        <v>838666.0633230001</v>
      </c>
      <c r="G33" s="42">
        <v>0.97589481600000005</v>
      </c>
      <c r="H33" s="50">
        <f t="shared" si="6"/>
        <v>818449.86355204356</v>
      </c>
      <c r="I33" s="43">
        <f t="shared" si="4"/>
        <v>-181.87815448862966</v>
      </c>
      <c r="J33" s="44">
        <v>7.3670900000000001</v>
      </c>
      <c r="K33" s="45">
        <f t="shared" si="7"/>
        <v>-195.27728200000001</v>
      </c>
    </row>
    <row r="34" spans="2:14" x14ac:dyDescent="0.35">
      <c r="B34" s="29">
        <v>45536</v>
      </c>
      <c r="C34" s="31">
        <v>1350196.4965000001</v>
      </c>
      <c r="D34" s="42">
        <v>0.97567795000000002</v>
      </c>
      <c r="E34" s="50">
        <f t="shared" si="5"/>
        <v>1317356.9498023023</v>
      </c>
      <c r="F34" s="31">
        <v>1350196.4965000001</v>
      </c>
      <c r="G34" s="42">
        <v>0.97589481600000005</v>
      </c>
      <c r="H34" s="50">
        <f t="shared" si="6"/>
        <v>1317649.7615157124</v>
      </c>
      <c r="I34" s="43">
        <f t="shared" si="4"/>
        <v>-292.81171341007575</v>
      </c>
      <c r="J34" s="44">
        <v>6.8967400000000003</v>
      </c>
      <c r="K34" s="45">
        <f t="shared" si="7"/>
        <v>-313.00617599999998</v>
      </c>
    </row>
    <row r="35" spans="2:14" x14ac:dyDescent="0.35">
      <c r="B35" s="29">
        <v>45566</v>
      </c>
      <c r="C35" s="31">
        <v>2017823.0094999999</v>
      </c>
      <c r="D35" s="42">
        <v>0.97567795000000002</v>
      </c>
      <c r="E35" s="50">
        <f t="shared" si="5"/>
        <v>1968745.4173717904</v>
      </c>
      <c r="F35" s="31">
        <v>2017823.0094999999</v>
      </c>
      <c r="G35" s="42">
        <v>0.97589481600000005</v>
      </c>
      <c r="H35" s="50">
        <f t="shared" si="6"/>
        <v>1969183.0145765687</v>
      </c>
      <c r="I35" s="43">
        <f t="shared" si="4"/>
        <v>-437.59720477834344</v>
      </c>
      <c r="J35" s="44">
        <v>6.30145</v>
      </c>
      <c r="K35" s="45">
        <f t="shared" si="7"/>
        <v>-465.17217399999998</v>
      </c>
    </row>
    <row r="36" spans="2:14" x14ac:dyDescent="0.35">
      <c r="B36" s="29">
        <v>45597</v>
      </c>
      <c r="C36" s="31">
        <v>660928.11950000003</v>
      </c>
      <c r="D36" s="42">
        <v>0.97567795000000002</v>
      </c>
      <c r="E36" s="50">
        <f t="shared" si="5"/>
        <v>644852.99273111508</v>
      </c>
      <c r="F36" s="31">
        <v>660928.11950000003</v>
      </c>
      <c r="G36" s="42">
        <v>0.97589481600000005</v>
      </c>
      <c r="H36" s="50">
        <f t="shared" si="6"/>
        <v>644996.32556867856</v>
      </c>
      <c r="I36" s="43">
        <f t="shared" si="4"/>
        <v>-143.33283756347373</v>
      </c>
      <c r="J36" s="44">
        <v>5.88849</v>
      </c>
      <c r="K36" s="45">
        <f t="shared" si="7"/>
        <v>-151.772977</v>
      </c>
      <c r="N36" s="76"/>
    </row>
    <row r="37" spans="2:14" x14ac:dyDescent="0.35">
      <c r="B37" s="29">
        <v>45627</v>
      </c>
      <c r="C37" s="31">
        <v>369607.46599999996</v>
      </c>
      <c r="D37" s="42">
        <v>0.97567795000000002</v>
      </c>
      <c r="E37" s="50">
        <f t="shared" si="5"/>
        <v>360617.85473157465</v>
      </c>
      <c r="F37" s="31">
        <v>369607.46599999996</v>
      </c>
      <c r="G37" s="42">
        <v>0.97589481600000005</v>
      </c>
      <c r="H37" s="50">
        <f t="shared" si="6"/>
        <v>360698.01002429624</v>
      </c>
      <c r="I37" s="43">
        <f t="shared" si="4"/>
        <v>-80.155292721581645</v>
      </c>
      <c r="J37" s="44">
        <v>5.3407200000000001</v>
      </c>
      <c r="K37" s="45">
        <f t="shared" si="7"/>
        <v>-84.436161999999996</v>
      </c>
      <c r="N37" s="48"/>
    </row>
    <row r="38" spans="2:14" x14ac:dyDescent="0.35">
      <c r="E38" s="50">
        <f>SUM(E26:E37)</f>
        <v>12284291.419451734</v>
      </c>
      <c r="H38" s="50">
        <f>SUM(H26:H37)</f>
        <v>12287021.874867858</v>
      </c>
      <c r="I38" s="43">
        <f>SUM(I26:I37)</f>
        <v>-2730.4554161248379</v>
      </c>
      <c r="J38" s="40"/>
      <c r="K38" s="43">
        <f>SUM(K26:K37)</f>
        <v>-2939.6777010000001</v>
      </c>
      <c r="N38" s="48"/>
    </row>
    <row r="40" spans="2:14" x14ac:dyDescent="0.35">
      <c r="J40" s="48"/>
    </row>
  </sheetData>
  <mergeCells count="6">
    <mergeCell ref="B2:L3"/>
    <mergeCell ref="B5:D5"/>
    <mergeCell ref="C8:G8"/>
    <mergeCell ref="H8:L8"/>
    <mergeCell ref="C24:E24"/>
    <mergeCell ref="F24:H24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DF1F-B9D2-42B2-8775-B5E025A4E181}">
  <dimension ref="D1:N13"/>
  <sheetViews>
    <sheetView showGridLines="0" zoomScale="85" zoomScaleNormal="85" workbookViewId="0">
      <selection activeCell="F16" sqref="F16"/>
    </sheetView>
  </sheetViews>
  <sheetFormatPr defaultRowHeight="14.5" x14ac:dyDescent="0.35"/>
  <cols>
    <col min="1" max="2" width="2.7265625" customWidth="1"/>
    <col min="3" max="3" width="9.26953125" customWidth="1"/>
    <col min="4" max="5" width="12.81640625" customWidth="1"/>
    <col min="6" max="6" width="65.7265625" customWidth="1"/>
    <col min="7" max="7" width="12.453125" bestFit="1" customWidth="1"/>
    <col min="8" max="8" width="15" customWidth="1"/>
    <col min="9" max="9" width="18" style="12" bestFit="1" customWidth="1"/>
    <col min="10" max="10" width="11" customWidth="1"/>
    <col min="11" max="11" width="15.81640625" style="12" bestFit="1" customWidth="1"/>
    <col min="12" max="12" width="18" style="12" bestFit="1" customWidth="1"/>
    <col min="13" max="13" width="12.7265625" bestFit="1" customWidth="1"/>
    <col min="14" max="14" width="21.7265625" bestFit="1" customWidth="1"/>
  </cols>
  <sheetData>
    <row r="1" spans="4:14" ht="15" customHeight="1" x14ac:dyDescent="0.35">
      <c r="D1" s="74" t="s">
        <v>66</v>
      </c>
      <c r="E1" s="74"/>
      <c r="F1" s="74"/>
      <c r="G1" s="74"/>
      <c r="H1" s="74"/>
      <c r="I1" s="74"/>
      <c r="J1" s="74"/>
      <c r="K1" s="74"/>
      <c r="L1" s="74"/>
      <c r="M1" s="74"/>
    </row>
    <row r="2" spans="4:14" x14ac:dyDescent="0.35"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4:14" x14ac:dyDescent="0.35">
      <c r="D3" s="74"/>
      <c r="E3" s="74"/>
      <c r="F3" s="74"/>
      <c r="G3" s="74"/>
      <c r="H3" s="74"/>
      <c r="I3" s="74"/>
      <c r="J3" s="74"/>
      <c r="K3" s="74"/>
      <c r="L3" s="74"/>
      <c r="M3" s="74"/>
    </row>
    <row r="5" spans="4:14" ht="16.5" customHeight="1" x14ac:dyDescent="0.35">
      <c r="D5" s="65" t="s">
        <v>0</v>
      </c>
      <c r="E5" s="65"/>
      <c r="F5" s="65"/>
      <c r="G5" s="65"/>
      <c r="H5" s="65"/>
      <c r="I5" s="65"/>
      <c r="J5" s="65"/>
      <c r="K5" s="65"/>
      <c r="L5" s="65"/>
    </row>
    <row r="6" spans="4:14" s="6" customFormat="1" ht="43.5" x14ac:dyDescent="0.35"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2" t="s">
        <v>7</v>
      </c>
      <c r="K6" s="3" t="s">
        <v>8</v>
      </c>
      <c r="L6" s="4" t="s">
        <v>9</v>
      </c>
      <c r="M6" s="5"/>
      <c r="N6" s="7"/>
    </row>
    <row r="7" spans="4:14" x14ac:dyDescent="0.35">
      <c r="D7" s="8">
        <v>46082</v>
      </c>
      <c r="E7" s="8">
        <v>45108</v>
      </c>
      <c r="F7" s="9" t="s">
        <v>10</v>
      </c>
      <c r="G7" s="9">
        <v>1</v>
      </c>
      <c r="H7" s="10">
        <v>46112</v>
      </c>
      <c r="I7" s="15">
        <v>-585184.81418319582</v>
      </c>
      <c r="J7" s="9">
        <v>1.1217428</v>
      </c>
      <c r="K7" s="11">
        <f>I7*(J7-1)</f>
        <v>-71242.037796142002</v>
      </c>
      <c r="L7" s="23">
        <f>I7+K7</f>
        <v>-656426.85197933787</v>
      </c>
      <c r="M7" s="17"/>
    </row>
    <row r="8" spans="4:14" x14ac:dyDescent="0.35">
      <c r="D8" s="8">
        <v>46082</v>
      </c>
      <c r="E8" s="8">
        <v>45627</v>
      </c>
      <c r="F8" s="9" t="s">
        <v>70</v>
      </c>
      <c r="G8" s="9">
        <v>1</v>
      </c>
      <c r="H8" s="10">
        <v>46112</v>
      </c>
      <c r="I8" s="15">
        <v>334327.44000005722</v>
      </c>
      <c r="J8" s="9">
        <v>1.0760581750003484</v>
      </c>
      <c r="K8" s="11">
        <f>I8*(J8-1)</f>
        <v>25428.334938942829</v>
      </c>
      <c r="L8" s="16">
        <f>I8+K8</f>
        <v>359755.77493900002</v>
      </c>
      <c r="M8" s="17"/>
    </row>
    <row r="9" spans="4:14" x14ac:dyDescent="0.35">
      <c r="D9" s="8">
        <v>46082</v>
      </c>
      <c r="E9" s="8">
        <v>45627</v>
      </c>
      <c r="F9" s="9" t="s">
        <v>71</v>
      </c>
      <c r="G9" s="9">
        <v>1</v>
      </c>
      <c r="H9" s="10">
        <v>46112</v>
      </c>
      <c r="I9" s="15">
        <v>4148.4718730840832</v>
      </c>
      <c r="J9" s="9">
        <v>1.0765262541553411</v>
      </c>
      <c r="K9" s="11">
        <f t="shared" ref="K9:K13" si="0">I9*(J9-1)</f>
        <v>317.46701291591643</v>
      </c>
      <c r="L9" s="16">
        <f>I9+K9</f>
        <v>4465.9388859999999</v>
      </c>
      <c r="M9" s="17"/>
    </row>
    <row r="10" spans="4:14" x14ac:dyDescent="0.35">
      <c r="D10" s="8">
        <f t="shared" ref="D10:D11" si="1">DATE(YEAR(H10),MONTH(H10),1)</f>
        <v>46082</v>
      </c>
      <c r="E10" s="8">
        <v>45627</v>
      </c>
      <c r="F10" s="9" t="s">
        <v>72</v>
      </c>
      <c r="G10" s="9">
        <v>2</v>
      </c>
      <c r="H10" s="10">
        <v>46112</v>
      </c>
      <c r="I10" s="15">
        <v>221285.69406795502</v>
      </c>
      <c r="J10" s="9">
        <v>1.0760581750003484</v>
      </c>
      <c r="K10" s="11">
        <f t="shared" si="0"/>
        <v>16830.586044494081</v>
      </c>
      <c r="L10" s="13">
        <f t="shared" ref="L10:L11" si="2">I10+K10</f>
        <v>238116.28011244911</v>
      </c>
    </row>
    <row r="11" spans="4:14" x14ac:dyDescent="0.35">
      <c r="D11" s="8">
        <f t="shared" si="1"/>
        <v>46082</v>
      </c>
      <c r="E11" s="8">
        <v>45627</v>
      </c>
      <c r="F11" s="9" t="s">
        <v>73</v>
      </c>
      <c r="G11" s="9">
        <v>2</v>
      </c>
      <c r="H11" s="10">
        <v>46112</v>
      </c>
      <c r="I11" s="15">
        <v>2730.4554161243141</v>
      </c>
      <c r="J11" s="9">
        <v>1.0765262541553411</v>
      </c>
      <c r="K11" s="11">
        <v>209.222284875686</v>
      </c>
      <c r="L11" s="13">
        <f t="shared" si="2"/>
        <v>2939.6777010000001</v>
      </c>
    </row>
    <row r="12" spans="4:14" x14ac:dyDescent="0.35">
      <c r="D12" s="8">
        <f t="shared" ref="D12" si="3">DATE(YEAR(H12),MONTH(H12),1)</f>
        <v>1</v>
      </c>
      <c r="E12" s="8"/>
      <c r="F12" s="9"/>
      <c r="G12" s="9"/>
      <c r="H12" s="10"/>
      <c r="I12" s="15"/>
      <c r="J12" s="9"/>
      <c r="K12" s="11">
        <f t="shared" ref="K12" si="4">I12*(J12-1)</f>
        <v>0</v>
      </c>
      <c r="L12" s="13">
        <f t="shared" ref="L12" si="5">I12+K12</f>
        <v>0</v>
      </c>
    </row>
    <row r="13" spans="4:14" x14ac:dyDescent="0.35">
      <c r="D13" s="8">
        <f t="shared" ref="D13" si="6">DATE(YEAR(H13),MONTH(H13),1)</f>
        <v>1</v>
      </c>
      <c r="E13" s="8"/>
      <c r="F13" s="9"/>
      <c r="G13" s="9"/>
      <c r="H13" s="10"/>
      <c r="I13" s="15"/>
      <c r="J13" s="9"/>
      <c r="K13" s="11">
        <f t="shared" si="0"/>
        <v>0</v>
      </c>
      <c r="L13" s="13">
        <f t="shared" ref="L13" si="7">I13+K13</f>
        <v>0</v>
      </c>
    </row>
  </sheetData>
  <autoFilter ref="D6:L6" xr:uid="{00000000-0009-0000-0000-00000B000000}">
    <sortState xmlns:xlrd2="http://schemas.microsoft.com/office/spreadsheetml/2017/richdata2" ref="D6:L7">
      <sortCondition ref="E6"/>
    </sortState>
  </autoFilter>
  <mergeCells count="2">
    <mergeCell ref="D1:M3"/>
    <mergeCell ref="D5:L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Introdução</vt:lpstr>
      <vt:lpstr>Reprocessamentos</vt:lpstr>
      <vt:lpstr>DSP 837.2026 - OD_jul.23</vt:lpstr>
      <vt:lpstr>DSP 837.2026 - Reproc. 2024</vt:lpstr>
      <vt:lpstr>Reproc. Eficiência-2024(ago.23)</vt:lpstr>
      <vt:lpstr>Financeiro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 Moromizato</dc:creator>
  <cp:lastModifiedBy>Kauane Araujo Silva</cp:lastModifiedBy>
  <dcterms:created xsi:type="dcterms:W3CDTF">2026-03-16T17:20:01Z</dcterms:created>
  <dcterms:modified xsi:type="dcterms:W3CDTF">2026-03-27T13:46:49Z</dcterms:modified>
</cp:coreProperties>
</file>