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SE\CONSOLIDAÇÃO\Info Contas\2026\03Março\2. CDE\"/>
    </mc:Choice>
  </mc:AlternateContent>
  <xr:revisionPtr revIDLastSave="0" documentId="13_ncr:1_{C8B029C8-46DA-4A47-96D3-E2AB1A10B8C5}" xr6:coauthVersionLast="47" xr6:coauthVersionMax="47" xr10:uidLastSave="{00000000-0000-0000-0000-000000000000}"/>
  <bookViews>
    <workbookView xWindow="28680" yWindow="-120" windowWidth="29040" windowHeight="15720" tabRatio="560" xr2:uid="{00000000-000D-0000-FFFF-FFFF00000000}"/>
  </bookViews>
  <sheets>
    <sheet name="cd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" l="1"/>
  <c r="E61" i="1"/>
  <c r="E60" i="1"/>
  <c r="E58" i="1"/>
  <c r="E57" i="1" s="1"/>
  <c r="E54" i="1"/>
  <c r="E53" i="1"/>
  <c r="E51" i="1"/>
  <c r="E50" i="1"/>
  <c r="E48" i="1"/>
  <c r="E47" i="1"/>
  <c r="E44" i="1"/>
  <c r="E29" i="1"/>
  <c r="E26" i="1"/>
  <c r="E24" i="1"/>
  <c r="E19" i="1"/>
  <c r="E11" i="1"/>
  <c r="E10" i="1"/>
  <c r="D64" i="1" l="1"/>
  <c r="D71" i="1"/>
  <c r="D60" i="1"/>
  <c r="D57" i="1"/>
  <c r="D53" i="1"/>
  <c r="D50" i="1"/>
  <c r="D47" i="1"/>
  <c r="D44" i="1"/>
  <c r="D29" i="1"/>
  <c r="D28" i="1"/>
  <c r="D26" i="1"/>
  <c r="D24" i="1"/>
  <c r="D19" i="1"/>
  <c r="D11" i="1"/>
  <c r="D10" i="1"/>
  <c r="C53" i="1"/>
  <c r="C64" i="1"/>
  <c r="C60" i="1"/>
  <c r="C58" i="1"/>
  <c r="C57" i="1" s="1"/>
  <c r="C54" i="1"/>
  <c r="C50" i="1"/>
  <c r="C47" i="1"/>
  <c r="C44" i="1"/>
  <c r="C29" i="1"/>
  <c r="C26" i="1"/>
  <c r="C24" i="1"/>
  <c r="C11" i="1"/>
  <c r="N64" i="1"/>
  <c r="M64" i="1"/>
  <c r="L64" i="1"/>
  <c r="K64" i="1"/>
  <c r="J64" i="1"/>
  <c r="I64" i="1"/>
  <c r="H64" i="1"/>
  <c r="G64" i="1"/>
  <c r="F64" i="1"/>
  <c r="N60" i="1"/>
  <c r="M60" i="1"/>
  <c r="L60" i="1"/>
  <c r="K60" i="1"/>
  <c r="J60" i="1"/>
  <c r="I60" i="1"/>
  <c r="H60" i="1"/>
  <c r="G60" i="1"/>
  <c r="F60" i="1"/>
  <c r="N57" i="1"/>
  <c r="M57" i="1"/>
  <c r="L57" i="1"/>
  <c r="K57" i="1"/>
  <c r="J57" i="1"/>
  <c r="I57" i="1"/>
  <c r="H57" i="1"/>
  <c r="G57" i="1"/>
  <c r="F57" i="1"/>
  <c r="N53" i="1"/>
  <c r="M53" i="1"/>
  <c r="L53" i="1"/>
  <c r="K53" i="1"/>
  <c r="J53" i="1"/>
  <c r="I53" i="1"/>
  <c r="H53" i="1"/>
  <c r="G53" i="1"/>
  <c r="F53" i="1"/>
  <c r="N50" i="1"/>
  <c r="M50" i="1"/>
  <c r="L50" i="1"/>
  <c r="K50" i="1"/>
  <c r="J50" i="1"/>
  <c r="I50" i="1"/>
  <c r="H50" i="1"/>
  <c r="G50" i="1"/>
  <c r="F50" i="1"/>
  <c r="F47" i="1"/>
  <c r="G47" i="1"/>
  <c r="H47" i="1"/>
  <c r="I47" i="1"/>
  <c r="J47" i="1"/>
  <c r="K47" i="1"/>
  <c r="L47" i="1"/>
  <c r="M47" i="1"/>
  <c r="N47" i="1"/>
  <c r="F10" i="1"/>
  <c r="G10" i="1"/>
  <c r="H10" i="1"/>
  <c r="I10" i="1"/>
  <c r="J10" i="1"/>
  <c r="K10" i="1"/>
  <c r="L10" i="1"/>
  <c r="M10" i="1"/>
  <c r="M34" i="1" s="1"/>
  <c r="N10" i="1"/>
  <c r="D34" i="1"/>
  <c r="N71" i="1" l="1"/>
  <c r="M71" i="1"/>
  <c r="K34" i="1"/>
  <c r="I34" i="1"/>
  <c r="I71" i="1" l="1"/>
  <c r="G71" i="1"/>
  <c r="L71" i="1"/>
  <c r="K71" i="1"/>
  <c r="K75" i="1" s="1"/>
  <c r="J71" i="1"/>
  <c r="H71" i="1"/>
  <c r="F34" i="1"/>
  <c r="G34" i="1" l="1"/>
  <c r="G75" i="1" s="1"/>
  <c r="E34" i="1"/>
  <c r="C10" i="1"/>
  <c r="C34" i="1" s="1"/>
  <c r="N34" i="1"/>
  <c r="N75" i="1" s="1"/>
  <c r="M75" i="1"/>
  <c r="L34" i="1"/>
  <c r="L75" i="1" s="1"/>
  <c r="H34" i="1"/>
  <c r="H75" i="1" s="1"/>
  <c r="I75" i="1" l="1"/>
  <c r="J34" i="1" l="1"/>
  <c r="J75" i="1" s="1"/>
  <c r="C71" i="1" l="1"/>
  <c r="E71" i="1"/>
  <c r="E75" i="1" l="1"/>
  <c r="D75" i="1"/>
  <c r="C75" i="1"/>
  <c r="F71" i="1" l="1"/>
  <c r="F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Janaina Silva de Oliveira</author>
    <author>Kauane Araujo Silva</author>
    <author>Emy Moromizato</author>
  </authors>
  <commentList>
    <comment ref="C11" authorId="0" shapeId="0" xr:uid="{50636BC6-CEEC-47E6-A43A-384513B32A91}">
      <text>
        <r>
          <rPr>
            <sz val="9"/>
            <color indexed="81"/>
            <rFont val="Segoe UI"/>
            <family val="2"/>
          </rPr>
          <t xml:space="preserve">
44.779,45 -Compensado</t>
        </r>
      </text>
    </comment>
    <comment ref="D11" authorId="1" shapeId="0" xr:uid="{77240CA6-C4A6-4906-93B3-F5D207111A48}">
      <text>
        <r>
          <rPr>
            <sz val="9"/>
            <color indexed="81"/>
            <rFont val="Segoe UI"/>
            <family val="2"/>
          </rPr>
          <t xml:space="preserve">Compensado R$ 43.661,31
</t>
        </r>
      </text>
    </comment>
    <comment ref="E11" authorId="2" shapeId="0" xr:uid="{73A8E94E-7308-4124-8E54-070056868D15}">
      <text>
        <r>
          <rPr>
            <b/>
            <sz val="9"/>
            <color indexed="81"/>
            <rFont val="Segoe UI"/>
            <family val="2"/>
          </rPr>
          <t>R$ 45.095,70 - Compensado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3" authorId="1" shapeId="0" xr:uid="{D70C002B-93C6-42E0-BBD7-E4668595D004}">
      <text>
        <r>
          <rPr>
            <sz val="9"/>
            <color indexed="81"/>
            <rFont val="Segoe UI"/>
            <family val="2"/>
          </rPr>
          <t xml:space="preserve">
 Compensado : R$ 23.696,92</t>
        </r>
      </text>
    </comment>
    <comment ref="E13" authorId="2" shapeId="0" xr:uid="{422037F5-19DE-47A8-B460-2CEA5D9FAC16}">
      <text>
        <r>
          <rPr>
            <b/>
            <sz val="9"/>
            <color indexed="81"/>
            <rFont val="Segoe UI"/>
            <family val="2"/>
          </rPr>
          <t>R$ 71.242,04 - Compensado</t>
        </r>
      </text>
    </comment>
    <comment ref="C22" authorId="0" shapeId="0" xr:uid="{42DFD6A5-925E-42A9-9A9F-484FE573928C}">
      <text>
        <r>
          <rPr>
            <sz val="9"/>
            <color indexed="81"/>
            <rFont val="Segoe UI"/>
            <family val="2"/>
          </rPr>
          <t xml:space="preserve">
22.140,02 - Compensado</t>
        </r>
      </text>
    </comment>
    <comment ref="C24" authorId="0" shapeId="0" xr:uid="{25EC2921-1D41-4A7B-993B-52F01EF195A2}">
      <text>
        <r>
          <rPr>
            <sz val="9"/>
            <color indexed="81"/>
            <rFont val="Segoe UI"/>
            <family val="2"/>
          </rPr>
          <t xml:space="preserve">
1.822.408,12 - Compensado</t>
        </r>
      </text>
    </comment>
    <comment ref="D24" authorId="1" shapeId="0" xr:uid="{02902F48-F65A-4A84-AC85-9BB523D81B22}">
      <text>
        <r>
          <rPr>
            <sz val="9"/>
            <color indexed="81"/>
            <rFont val="Segoe UI"/>
            <family val="2"/>
          </rPr>
          <t xml:space="preserve">Compensado R$1.822.408,12
</t>
        </r>
      </text>
    </comment>
    <comment ref="E24" authorId="2" shapeId="0" xr:uid="{27AADEDB-8366-4571-9506-EAA14CED1127}">
      <text>
        <r>
          <rPr>
            <b/>
            <sz val="9"/>
            <color indexed="81"/>
            <rFont val="Segoe UI"/>
            <family val="2"/>
          </rPr>
          <t>R$ 1.822.408,12 - Compensado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6" authorId="0" shapeId="0" xr:uid="{792F07E6-512D-4B7C-B45B-70E876B11B9F}">
      <text>
        <r>
          <rPr>
            <sz val="9"/>
            <color indexed="81"/>
            <rFont val="Segoe UI"/>
            <family val="2"/>
          </rPr>
          <t xml:space="preserve">
250.120,05 - Compensado</t>
        </r>
      </text>
    </comment>
    <comment ref="D26" authorId="1" shapeId="0" xr:uid="{B2DEEAF5-3EF8-4A57-92CA-F0CF5FDCCCD5}">
      <text>
        <r>
          <rPr>
            <sz val="9"/>
            <color indexed="81"/>
            <rFont val="Segoe UI"/>
            <family val="2"/>
          </rPr>
          <t xml:space="preserve"> Compensado : R$ R$250.120,05
</t>
        </r>
      </text>
    </comment>
    <comment ref="E26" authorId="2" shapeId="0" xr:uid="{25E04191-588C-4B30-9ED2-7BB7C0BB81A5}">
      <text>
        <r>
          <rPr>
            <b/>
            <sz val="9"/>
            <color indexed="81"/>
            <rFont val="Segoe UI"/>
            <family val="2"/>
          </rPr>
          <t>R$ 250.120,05 - Compensado</t>
        </r>
      </text>
    </comment>
    <comment ref="C28" authorId="0" shapeId="0" xr:uid="{C32AB5D0-CA3F-449C-AEE0-E4EA22D484DB}">
      <text>
        <r>
          <rPr>
            <sz val="9"/>
            <color indexed="81"/>
            <rFont val="Segoe UI"/>
            <family val="2"/>
          </rPr>
          <t xml:space="preserve">
82.969,92 - Compensado</t>
        </r>
      </text>
    </comment>
    <comment ref="D28" authorId="1" shapeId="0" xr:uid="{D1F6904D-B7FB-4BCB-97A0-2CB763D76345}">
      <text>
        <r>
          <rPr>
            <sz val="9"/>
            <color indexed="81"/>
            <rFont val="Segoe UI"/>
            <family val="2"/>
          </rPr>
          <t xml:space="preserve"> Compensado R$ 7.180.887,30
</t>
        </r>
      </text>
    </comment>
    <comment ref="E28" authorId="2" shapeId="0" xr:uid="{E38113F5-C6F6-406F-8239-5771AFAFAF2C}">
      <text>
        <r>
          <rPr>
            <b/>
            <sz val="9"/>
            <color indexed="81"/>
            <rFont val="Segoe UI"/>
            <family val="2"/>
          </rPr>
          <t>R$ 534.035,63 - Compensado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44" authorId="0" shapeId="0" xr:uid="{FA96B8B6-7257-467E-BFCB-2214D6255764}">
      <text>
        <r>
          <rPr>
            <sz val="9"/>
            <color indexed="81"/>
            <rFont val="Segoe UI"/>
            <family val="2"/>
          </rPr>
          <t xml:space="preserve">
82.969,92 - Compensado</t>
        </r>
      </text>
    </comment>
    <comment ref="D44" authorId="1" shapeId="0" xr:uid="{49D3A3E7-BD62-4C76-946A-6577FF71934A}">
      <text>
        <r>
          <rPr>
            <b/>
            <sz val="9"/>
            <color indexed="81"/>
            <rFont val="Segoe UI"/>
            <family val="2"/>
          </rPr>
          <t>Compensado R$7.142.465,99</t>
        </r>
        <r>
          <rPr>
            <sz val="9"/>
            <color indexed="81"/>
            <rFont val="Segoe UI"/>
            <family val="2"/>
          </rPr>
          <t xml:space="preserve">
+ R$ 62.118,23</t>
        </r>
      </text>
    </comment>
    <comment ref="E44" authorId="2" shapeId="0" xr:uid="{1119E117-638C-4CE5-AA5C-FC2FB6709CF8}">
      <text>
        <r>
          <rPr>
            <b/>
            <sz val="9"/>
            <color indexed="81"/>
            <rFont val="Segoe UI"/>
            <family val="2"/>
          </rPr>
          <t>R$ 597.872,05 - Compensado</t>
        </r>
      </text>
    </comment>
    <comment ref="E45" authorId="2" shapeId="0" xr:uid="{19243046-9C0B-40EC-AD0D-BDE73A467BDF}">
      <text>
        <r>
          <rPr>
            <b/>
            <sz val="9"/>
            <color indexed="81"/>
            <rFont val="Segoe UI"/>
            <family val="2"/>
          </rPr>
          <t>R$ 7.405,62 - Compensado</t>
        </r>
      </text>
    </comment>
    <comment ref="C47" authorId="0" shapeId="0" xr:uid="{BDD64E00-64AF-495F-912B-069715257712}">
      <text>
        <r>
          <rPr>
            <sz val="9"/>
            <color indexed="81"/>
            <rFont val="Segoe UI"/>
            <family val="2"/>
          </rPr>
          <t xml:space="preserve">
544.174,63 - Compensado</t>
        </r>
      </text>
    </comment>
    <comment ref="D47" authorId="1" shapeId="0" xr:uid="{D162862C-19A4-4A13-B8FA-75D6422F8A6C}">
      <text>
        <r>
          <rPr>
            <b/>
            <sz val="9"/>
            <color indexed="81"/>
            <rFont val="Segoe UI"/>
            <family val="2"/>
          </rPr>
          <t>compensado R$ 544.174,63</t>
        </r>
      </text>
    </comment>
    <comment ref="E47" authorId="2" shapeId="0" xr:uid="{028BB6A5-6B9A-4DFB-8D60-F58634EEDBA7}">
      <text>
        <r>
          <rPr>
            <b/>
            <sz val="9"/>
            <color indexed="81"/>
            <rFont val="Segoe UI"/>
            <family val="2"/>
          </rPr>
          <t>R$ 624.457,98 - Compensado</t>
        </r>
      </text>
    </comment>
    <comment ref="C53" authorId="0" shapeId="0" xr:uid="{DA6D7AAF-44C1-48C3-8302-D3C82B5EE784}">
      <text>
        <r>
          <rPr>
            <sz val="9"/>
            <color indexed="81"/>
            <rFont val="Segoe UI"/>
            <family val="2"/>
          </rPr>
          <t xml:space="preserve">
700.488,95 - Compensado</t>
        </r>
      </text>
    </comment>
    <comment ref="D53" authorId="1" shapeId="0" xr:uid="{3BFF089D-DD84-40B0-80CC-23472FFEB834}">
      <text>
        <r>
          <rPr>
            <b/>
            <sz val="9"/>
            <color indexed="81"/>
            <rFont val="Segoe UI"/>
            <family val="2"/>
          </rPr>
          <t>Compensado R$ 700.488,95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3" authorId="2" shapeId="0" xr:uid="{9FE10AA5-7791-481B-B2EB-AE3665ADAF14}">
      <text>
        <r>
          <rPr>
            <b/>
            <sz val="9"/>
            <color indexed="81"/>
            <rFont val="Segoe UI"/>
            <family val="2"/>
          </rPr>
          <t>R$ 700.488,95 - Compensado</t>
        </r>
      </text>
    </comment>
    <comment ref="C57" authorId="0" shapeId="0" xr:uid="{8336A798-AD65-40F7-A1D7-BFA534CC1DB8}">
      <text>
        <r>
          <rPr>
            <sz val="9"/>
            <color indexed="81"/>
            <rFont val="Segoe UI"/>
            <family val="2"/>
          </rPr>
          <t xml:space="preserve">
32.870,74 - Compensado</t>
        </r>
      </text>
    </comment>
    <comment ref="D57" authorId="1" shapeId="0" xr:uid="{95959CCC-7DD9-4737-B806-DDB441680B33}">
      <text>
        <r>
          <rPr>
            <sz val="9"/>
            <color indexed="81"/>
            <rFont val="Segoe UI"/>
            <family val="2"/>
          </rPr>
          <t xml:space="preserve">Compensado R$ 32.402,59
</t>
        </r>
      </text>
    </comment>
    <comment ref="E57" authorId="2" shapeId="0" xr:uid="{667327B9-A09E-4310-A593-38CE0A5003E6}">
      <text>
        <r>
          <rPr>
            <b/>
            <sz val="9"/>
            <color indexed="81"/>
            <rFont val="Segoe UI"/>
            <family val="2"/>
          </rPr>
          <t>R$ 65.551,95 - Compensado</t>
        </r>
      </text>
    </comment>
    <comment ref="C60" authorId="0" shapeId="0" xr:uid="{638694F9-712A-4A42-B0A9-0A54BC72F520}">
      <text>
        <r>
          <rPr>
            <sz val="9"/>
            <color indexed="81"/>
            <rFont val="Segoe UI"/>
            <family val="2"/>
          </rPr>
          <t xml:space="preserve">
861.913,32 - Compensado</t>
        </r>
      </text>
    </comment>
    <comment ref="D60" authorId="1" shapeId="0" xr:uid="{DE42849F-E0D1-4BF9-AFF9-EE18D0963CCA}">
      <text>
        <r>
          <rPr>
            <sz val="9"/>
            <color indexed="81"/>
            <rFont val="Segoe UI"/>
            <family val="2"/>
          </rPr>
          <t xml:space="preserve">Compensado R$ 839.123,32
</t>
        </r>
      </text>
    </comment>
    <comment ref="E60" authorId="2" shapeId="0" xr:uid="{FA0F15BC-A69F-4D5B-89ED-DE7812723309}">
      <text>
        <r>
          <rPr>
            <b/>
            <sz val="9"/>
            <color indexed="81"/>
            <rFont val="Segoe UI"/>
            <family val="2"/>
          </rPr>
          <t>R$ 727.124,98 - Compensado</t>
        </r>
      </text>
    </comment>
  </commentList>
</comments>
</file>

<file path=xl/sharedStrings.xml><?xml version="1.0" encoding="utf-8"?>
<sst xmlns="http://schemas.openxmlformats.org/spreadsheetml/2006/main" count="82" uniqueCount="63">
  <si>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</si>
  <si>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</si>
  <si>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</si>
  <si>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</si>
  <si>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</si>
  <si>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</si>
  <si>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</si>
  <si>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</si>
  <si>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</si>
  <si>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</si>
  <si>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</si>
  <si>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</si>
  <si>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rubrica</t>
  </si>
  <si>
    <t>saldo incial</t>
  </si>
  <si>
    <t>outras entradas</t>
  </si>
  <si>
    <t>despesas financeiras</t>
  </si>
  <si>
    <t>encargos financeiros</t>
  </si>
  <si>
    <t>juros e multa - quotas, p&amp;d e pee, fiscalização</t>
  </si>
  <si>
    <t>restituição plpt</t>
  </si>
  <si>
    <t>reprocessamento carvão mineral e dev. tributos</t>
  </si>
  <si>
    <t xml:space="preserve">resultado de fiscalização aneel </t>
  </si>
  <si>
    <t>devolução modicidade tarifária</t>
  </si>
  <si>
    <t xml:space="preserve">devolução caft </t>
  </si>
  <si>
    <t xml:space="preserve">desestatização eletrobras </t>
  </si>
  <si>
    <t>atualização monetária p&amp;d e pee</t>
  </si>
  <si>
    <t>multa aneel</t>
  </si>
  <si>
    <t>quota ubp</t>
  </si>
  <si>
    <t>devolução de modicidade tarifária</t>
  </si>
  <si>
    <t>quota cde transmissoras</t>
  </si>
  <si>
    <t>quotas cde permissionarias</t>
  </si>
  <si>
    <t>quotas cde distribuidora uso</t>
  </si>
  <si>
    <t>restituição programa luz para todos</t>
  </si>
  <si>
    <t>p&amp;d e pee</t>
  </si>
  <si>
    <t>reembolso carvão mineral</t>
  </si>
  <si>
    <t>rendimento aplicação financeira</t>
  </si>
  <si>
    <t>total de entradas</t>
  </si>
  <si>
    <t>transferência do fundo rgr</t>
  </si>
  <si>
    <t>outras saídas</t>
  </si>
  <si>
    <t xml:space="preserve">despesas financeiras </t>
  </si>
  <si>
    <t>iof</t>
  </si>
  <si>
    <t>irrf - operações financeiras</t>
  </si>
  <si>
    <t>caft</t>
  </si>
  <si>
    <t>carvão mineral nacional</t>
  </si>
  <si>
    <t>descontos tarifários na distribuição</t>
  </si>
  <si>
    <t>descontos tarifários na transmissão</t>
  </si>
  <si>
    <t>subvenção cooperativas</t>
  </si>
  <si>
    <t>subvenção econômica</t>
  </si>
  <si>
    <t>tarifa Social - baixa renda</t>
  </si>
  <si>
    <t xml:space="preserve">kit instalação </t>
  </si>
  <si>
    <t>programa luz para todos e mais luz amazonia</t>
  </si>
  <si>
    <t xml:space="preserve">processos judicais </t>
  </si>
  <si>
    <t>restos a pagar</t>
  </si>
  <si>
    <t>total de saídas</t>
  </si>
  <si>
    <t>transferência para o fundo ccc</t>
  </si>
  <si>
    <t>saldo final</t>
  </si>
  <si>
    <t>quotas cde geração distribuída</t>
  </si>
  <si>
    <t>subsídio geração distribuída</t>
  </si>
  <si>
    <t>orçamento atual</t>
  </si>
  <si>
    <t>restituição p&amp;d e pee</t>
  </si>
  <si>
    <t>parcelamento</t>
  </si>
  <si>
    <t>excedente liquidação MCP - Lei nº 15.269</t>
  </si>
  <si>
    <t>demonstrativo financeiro da conta de desenvolvimento energético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</si>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</sst>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Roboto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rgb="FF06038D"/>
      <name val="Inter Light"/>
    </font>
    <font>
      <sz val="22"/>
      <color rgb="FF06038D"/>
      <name val="Inter Light"/>
    </font>
    <font>
      <b/>
      <sz val="11"/>
      <color rgb="FF06038D"/>
      <name val="Inter Light"/>
    </font>
    <font>
      <b/>
      <sz val="11"/>
      <color theme="0"/>
      <name val="Inter Light"/>
    </font>
    <font>
      <b/>
      <sz val="10"/>
      <color rgb="FF000C4C"/>
      <name val="Inter Light"/>
    </font>
    <font>
      <sz val="10"/>
      <color rgb="FF000C4C"/>
      <name val="Inter Light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6038D"/>
        <bgColor indexed="64"/>
      </patternFill>
    </fill>
    <fill>
      <patternFill patternType="solid">
        <fgColor rgb="FFB8DDE1"/>
        <bgColor indexed="64"/>
      </patternFill>
    </fill>
  </fills>
  <borders count="2">
    <border>
      <left/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43" fontId="2" fillId="0" borderId="0" xfId="0" applyNumberFormat="1" applyFont="1"/>
    <xf numFmtId="4" fontId="0" fillId="0" borderId="0" xfId="0" applyNumberFormat="1"/>
    <xf numFmtId="43" fontId="2" fillId="0" borderId="0" xfId="1" applyFont="1"/>
    <xf numFmtId="4" fontId="3" fillId="0" borderId="0" xfId="0" applyNumberFormat="1" applyFont="1"/>
    <xf numFmtId="0" fontId="3" fillId="0" borderId="0" xfId="0" applyFont="1"/>
    <xf numFmtId="44" fontId="0" fillId="0" borderId="0" xfId="2" applyFont="1"/>
    <xf numFmtId="0" fontId="5" fillId="0" borderId="0" xfId="0" applyFont="1"/>
    <xf numFmtId="0" fontId="6" fillId="0" borderId="0" xfId="0" applyFont="1"/>
    <xf numFmtId="0" fontId="8" fillId="3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1" fillId="0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43" fontId="11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wrapText="1"/>
    </xf>
    <xf numFmtId="0" fontId="10" fillId="3" borderId="1" xfId="0" applyFont="1" applyFill="1" applyBorder="1" applyAlignment="1">
      <alignment horizontal="left" vertical="center" indent="2"/>
    </xf>
    <xf numFmtId="43" fontId="10" fillId="0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/>
    </xf>
    <xf numFmtId="0" fontId="13" fillId="0" borderId="0" xfId="0" applyFont="1"/>
    <xf numFmtId="43" fontId="2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43" fontId="10" fillId="0" borderId="1" xfId="1" applyFont="1" applyFill="1" applyBorder="1" applyAlignment="1">
      <alignment horizontal="righ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C4C"/>
      <color rgb="FFA9D08E"/>
      <color rgb="FFB8DDE1"/>
      <color rgb="FF06038D"/>
      <color rgb="FF4C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1</xdr:row>
      <xdr:rowOff>2</xdr:rowOff>
    </xdr:from>
    <xdr:to>
      <xdr:col>1</xdr:col>
      <xdr:colOff>1324616</xdr:colOff>
      <xdr:row>2</xdr:row>
      <xdr:rowOff>2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E7AAD82C-8C86-0DDB-FF6B-5CAD96850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5" y="190502"/>
          <a:ext cx="1217459" cy="392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85"/>
  <sheetViews>
    <sheetView showGridLines="0" tabSelected="1" zoomScale="85" zoomScaleNormal="85" workbookViewId="0">
      <selection activeCell="F63" sqref="F63"/>
    </sheetView>
  </sheetViews>
  <sheetFormatPr defaultRowHeight="14.5" outlineLevelRow="1"/>
  <cols>
    <col min="1" max="1" width="4" customWidth="1"/>
    <col min="2" max="2" width="55.1796875" bestFit="1" customWidth="1"/>
    <col min="3" max="3" width="24.453125" style="3" customWidth="1"/>
    <col min="4" max="11" width="24.54296875" customWidth="1"/>
    <col min="12" max="13" width="24.54296875" bestFit="1" customWidth="1"/>
    <col min="14" max="14" width="24.81640625" bestFit="1" customWidth="1"/>
    <col min="15" max="17" width="17.81640625" customWidth="1"/>
  </cols>
  <sheetData>
    <row r="2" spans="2:14" ht="29.5">
      <c r="B2" s="11"/>
      <c r="C2" s="25" t="s">
        <v>61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>
      <c r="C3" s="4"/>
      <c r="D3" s="1"/>
      <c r="H3" s="1"/>
      <c r="I3" s="1"/>
      <c r="K3" s="9"/>
      <c r="L3" s="1"/>
    </row>
    <row r="4" spans="2:14">
      <c r="B4" s="12" t="s">
        <v>12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2" t="s">
        <v>11</v>
      </c>
    </row>
    <row r="5" spans="2:14" ht="7.5" customHeight="1"/>
    <row r="6" spans="2:14">
      <c r="B6" s="14" t="s">
        <v>13</v>
      </c>
      <c r="C6" s="13">
        <v>3095064684.7399998</v>
      </c>
      <c r="D6" s="13">
        <v>3461863327.789999</v>
      </c>
      <c r="E6" s="13">
        <v>3868827360.0400019</v>
      </c>
      <c r="F6" s="13"/>
      <c r="G6" s="13"/>
      <c r="H6" s="13"/>
      <c r="I6" s="13"/>
      <c r="J6" s="13"/>
      <c r="K6" s="13"/>
      <c r="L6" s="13"/>
      <c r="M6" s="13"/>
      <c r="N6" s="13"/>
    </row>
    <row r="7" spans="2:14" ht="7.5" customHeight="1"/>
    <row r="8" spans="2:14">
      <c r="B8" s="15" t="s">
        <v>14</v>
      </c>
      <c r="C8" s="21">
        <v>0</v>
      </c>
      <c r="D8" s="21">
        <v>0</v>
      </c>
      <c r="E8" s="21">
        <v>33616.730000000003</v>
      </c>
      <c r="F8" s="21"/>
      <c r="G8" s="21"/>
      <c r="H8" s="21"/>
      <c r="I8" s="21"/>
      <c r="J8" s="21"/>
      <c r="K8" s="16"/>
      <c r="L8" s="21"/>
      <c r="M8" s="21"/>
      <c r="N8" s="21"/>
    </row>
    <row r="9" spans="2:14">
      <c r="B9" s="15" t="s">
        <v>15</v>
      </c>
      <c r="C9" s="21">
        <v>0</v>
      </c>
      <c r="D9" s="21">
        <v>0</v>
      </c>
      <c r="E9" s="21">
        <v>0</v>
      </c>
      <c r="F9" s="21"/>
      <c r="G9" s="21"/>
      <c r="H9" s="21"/>
      <c r="I9" s="21"/>
      <c r="J9" s="21"/>
      <c r="K9" s="21"/>
      <c r="L9" s="21"/>
      <c r="M9" s="21"/>
      <c r="N9" s="21"/>
    </row>
    <row r="10" spans="2:14">
      <c r="B10" s="15" t="s">
        <v>16</v>
      </c>
      <c r="C10" s="21">
        <f>SUM(C11:C19)</f>
        <v>534275.82000000007</v>
      </c>
      <c r="D10" s="21">
        <f t="shared" ref="D10:E10" si="0">SUM(D11:D19)</f>
        <v>19054465.960000001</v>
      </c>
      <c r="E10" s="21">
        <f t="shared" si="0"/>
        <v>780724.67999999993</v>
      </c>
      <c r="F10" s="21">
        <f t="shared" ref="E10:N10" si="1">SUM(F11:F19)</f>
        <v>0</v>
      </c>
      <c r="G10" s="21">
        <f t="shared" si="1"/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</row>
    <row r="11" spans="2:14" outlineLevel="1">
      <c r="B11" s="17" t="s">
        <v>17</v>
      </c>
      <c r="C11" s="22">
        <f>111820.35+2900.78+60219.61+633.97+6579.15+40113.62+24486.7+23946.41+2847.18+45776.2+4412.14+76.99+958.64+44779.45</f>
        <v>369551.19</v>
      </c>
      <c r="D11" s="22">
        <f>344.84+19405.46+14150.93+34225.62+97842.81+9039+119053.89+53.72+3023.23+1943.95+36448.16+266.8+5002.4</f>
        <v>340800.81</v>
      </c>
      <c r="E11" s="22">
        <f>3641.48+15090.17+785.72+1522.37+5869.76+365716.98+45095.7</f>
        <v>437722.18</v>
      </c>
      <c r="F11" s="18"/>
      <c r="G11" s="18"/>
      <c r="H11" s="18"/>
      <c r="I11" s="18"/>
      <c r="J11" s="18"/>
      <c r="K11" s="18"/>
      <c r="L11" s="18"/>
      <c r="M11" s="18"/>
      <c r="N11" s="18"/>
    </row>
    <row r="12" spans="2:14" outlineLevel="1">
      <c r="B12" s="17" t="s">
        <v>18</v>
      </c>
      <c r="C12" s="22">
        <v>0</v>
      </c>
      <c r="D12" s="22">
        <v>173162.43</v>
      </c>
      <c r="E12" s="22">
        <v>0</v>
      </c>
      <c r="F12" s="18"/>
      <c r="G12" s="18"/>
      <c r="H12" s="18"/>
      <c r="I12" s="18"/>
      <c r="J12" s="18"/>
      <c r="K12" s="18"/>
      <c r="L12" s="18"/>
      <c r="M12" s="18"/>
      <c r="N12" s="18"/>
    </row>
    <row r="13" spans="2:14" outlineLevel="1">
      <c r="B13" s="17" t="s">
        <v>19</v>
      </c>
      <c r="C13" s="22">
        <v>0</v>
      </c>
      <c r="D13" s="22">
        <v>23696.92</v>
      </c>
      <c r="E13" s="22">
        <v>71242.039999999994</v>
      </c>
      <c r="F13" s="18"/>
      <c r="G13" s="18"/>
      <c r="H13" s="18"/>
      <c r="I13" s="18"/>
      <c r="J13" s="18"/>
      <c r="K13" s="18"/>
      <c r="L13" s="18"/>
      <c r="M13" s="18"/>
      <c r="N13" s="18"/>
    </row>
    <row r="14" spans="2:14" outlineLevel="1">
      <c r="B14" s="17" t="s">
        <v>20</v>
      </c>
      <c r="C14" s="22">
        <v>0</v>
      </c>
      <c r="D14" s="22">
        <v>0</v>
      </c>
      <c r="E14" s="22">
        <v>177896.01</v>
      </c>
      <c r="F14" s="18"/>
      <c r="G14" s="18"/>
      <c r="H14" s="18"/>
      <c r="I14" s="18"/>
      <c r="J14" s="18"/>
      <c r="K14" s="18"/>
      <c r="L14" s="18"/>
      <c r="M14" s="18"/>
      <c r="N14" s="18"/>
    </row>
    <row r="15" spans="2:14" outlineLevel="1">
      <c r="B15" s="17" t="s">
        <v>21</v>
      </c>
      <c r="C15" s="22">
        <v>0</v>
      </c>
      <c r="D15" s="22">
        <v>0</v>
      </c>
      <c r="E15" s="22">
        <v>0</v>
      </c>
      <c r="F15" s="18"/>
      <c r="G15" s="18"/>
      <c r="H15" s="18"/>
      <c r="I15" s="18"/>
      <c r="J15" s="18"/>
      <c r="K15" s="18"/>
      <c r="L15" s="18"/>
      <c r="M15" s="18"/>
      <c r="N15" s="18"/>
    </row>
    <row r="16" spans="2:14" outlineLevel="1">
      <c r="B16" s="17" t="s">
        <v>59</v>
      </c>
      <c r="C16" s="22">
        <v>0</v>
      </c>
      <c r="D16" s="22">
        <v>0</v>
      </c>
      <c r="E16" s="22">
        <v>0</v>
      </c>
      <c r="F16" s="18"/>
      <c r="G16" s="18"/>
      <c r="H16" s="18"/>
      <c r="I16" s="18"/>
      <c r="J16" s="18"/>
      <c r="K16" s="18"/>
      <c r="L16" s="18"/>
      <c r="M16" s="18"/>
      <c r="N16" s="18"/>
    </row>
    <row r="17" spans="2:14" outlineLevel="1">
      <c r="B17" s="17" t="s">
        <v>22</v>
      </c>
      <c r="C17" s="22">
        <v>0</v>
      </c>
      <c r="D17" s="22">
        <v>0</v>
      </c>
      <c r="E17" s="22">
        <v>0</v>
      </c>
      <c r="F17" s="18"/>
      <c r="G17" s="18"/>
      <c r="H17" s="18"/>
      <c r="I17" s="18"/>
      <c r="J17" s="18"/>
      <c r="K17" s="18"/>
      <c r="L17" s="18"/>
      <c r="M17" s="18"/>
      <c r="N17" s="18"/>
    </row>
    <row r="18" spans="2:14" outlineLevel="1">
      <c r="B18" s="17" t="s">
        <v>23</v>
      </c>
      <c r="C18" s="22">
        <v>0</v>
      </c>
      <c r="D18" s="22">
        <v>0</v>
      </c>
      <c r="E18" s="22">
        <v>0</v>
      </c>
      <c r="F18" s="18"/>
      <c r="G18" s="18"/>
      <c r="H18" s="18"/>
      <c r="I18" s="18"/>
      <c r="J18" s="18"/>
      <c r="K18" s="18"/>
      <c r="L18" s="18"/>
      <c r="M18" s="18"/>
      <c r="N18" s="18"/>
    </row>
    <row r="19" spans="2:14" outlineLevel="1">
      <c r="B19" s="17" t="s">
        <v>24</v>
      </c>
      <c r="C19" s="22">
        <v>164724.63</v>
      </c>
      <c r="D19" s="22">
        <f>83709.73+18433096.07</f>
        <v>18516805.800000001</v>
      </c>
      <c r="E19" s="22">
        <f>32457.96+61406.49</f>
        <v>93864.45</v>
      </c>
      <c r="F19" s="18"/>
      <c r="G19" s="18"/>
      <c r="H19" s="18"/>
      <c r="I19" s="18"/>
      <c r="J19" s="18"/>
      <c r="K19" s="18"/>
      <c r="L19" s="18"/>
      <c r="M19" s="18"/>
      <c r="N19" s="18"/>
    </row>
    <row r="20" spans="2:14">
      <c r="B20" s="15" t="s">
        <v>25</v>
      </c>
      <c r="C20" s="21">
        <v>0</v>
      </c>
      <c r="D20" s="21">
        <v>2711379.44</v>
      </c>
      <c r="E20" s="21">
        <v>7094523.7800000003</v>
      </c>
      <c r="F20" s="21"/>
      <c r="G20" s="21"/>
      <c r="H20" s="21"/>
      <c r="I20" s="21"/>
      <c r="J20" s="21"/>
      <c r="K20" s="21"/>
      <c r="L20" s="21"/>
      <c r="M20" s="21"/>
      <c r="N20" s="21"/>
    </row>
    <row r="21" spans="2:14">
      <c r="B21" s="15" t="s">
        <v>26</v>
      </c>
      <c r="C21" s="21">
        <v>0</v>
      </c>
      <c r="D21" s="21">
        <v>120224701.59999999</v>
      </c>
      <c r="E21" s="21">
        <v>120436803.38</v>
      </c>
      <c r="F21" s="21"/>
      <c r="G21" s="21"/>
      <c r="H21" s="21"/>
      <c r="I21" s="21"/>
      <c r="J21" s="21"/>
      <c r="K21" s="21"/>
      <c r="L21" s="21"/>
      <c r="M21" s="21"/>
      <c r="N21" s="21"/>
    </row>
    <row r="22" spans="2:14">
      <c r="B22" s="15" t="s">
        <v>27</v>
      </c>
      <c r="C22" s="21">
        <v>22140.02</v>
      </c>
      <c r="D22" s="21">
        <v>0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</row>
    <row r="23" spans="2:14">
      <c r="B23" s="15" t="s">
        <v>28</v>
      </c>
      <c r="C23" s="21">
        <v>118372806.44000001</v>
      </c>
      <c r="D23" s="21">
        <v>120819160.2</v>
      </c>
      <c r="E23" s="21">
        <v>100688680.11999999</v>
      </c>
      <c r="F23" s="21"/>
      <c r="G23" s="21"/>
      <c r="H23" s="21"/>
      <c r="I23" s="21"/>
      <c r="J23" s="21"/>
      <c r="K23" s="21"/>
      <c r="L23" s="21"/>
      <c r="M23" s="21"/>
      <c r="N23" s="21"/>
    </row>
    <row r="24" spans="2:14">
      <c r="B24" s="15" t="s">
        <v>29</v>
      </c>
      <c r="C24" s="21">
        <f>45561846.6+1822408.12</f>
        <v>47384254.719999999</v>
      </c>
      <c r="D24" s="21">
        <f>46116605.79+1822408.12</f>
        <v>47939013.909999996</v>
      </c>
      <c r="E24" s="21">
        <f>46116605.79+1822408.12</f>
        <v>47939013.909999996</v>
      </c>
      <c r="F24" s="21"/>
      <c r="G24" s="21"/>
      <c r="H24" s="21"/>
      <c r="I24" s="21"/>
      <c r="J24" s="21"/>
      <c r="K24" s="21"/>
      <c r="L24" s="21"/>
      <c r="M24" s="21"/>
      <c r="N24" s="21"/>
    </row>
    <row r="25" spans="2:14">
      <c r="B25" s="15" t="s">
        <v>30</v>
      </c>
      <c r="C25" s="21">
        <v>3787174143.1400003</v>
      </c>
      <c r="D25" s="21">
        <v>3787174143.1399999</v>
      </c>
      <c r="E25" s="21">
        <v>3787174143.1399994</v>
      </c>
      <c r="F25" s="21"/>
      <c r="G25" s="21"/>
      <c r="H25" s="21"/>
      <c r="I25" s="21"/>
      <c r="J25" s="21"/>
      <c r="K25" s="21"/>
      <c r="L25" s="21"/>
      <c r="M25" s="21"/>
      <c r="N25" s="21"/>
    </row>
    <row r="26" spans="2:14">
      <c r="B26" s="15" t="s">
        <v>55</v>
      </c>
      <c r="C26" s="21">
        <f>451535960.06+250120.05</f>
        <v>451786080.11000001</v>
      </c>
      <c r="D26" s="21">
        <f>451350860.75+250120.05</f>
        <v>451600980.80000001</v>
      </c>
      <c r="E26" s="21">
        <f>451350860.75+250120.05</f>
        <v>451600980.80000001</v>
      </c>
      <c r="F26" s="21"/>
      <c r="G26" s="21"/>
      <c r="H26" s="21"/>
      <c r="I26" s="21"/>
      <c r="J26" s="21"/>
      <c r="K26" s="21"/>
      <c r="L26" s="21"/>
      <c r="M26" s="21"/>
      <c r="N26" s="21"/>
    </row>
    <row r="27" spans="2:14">
      <c r="B27" s="15" t="s">
        <v>31</v>
      </c>
      <c r="C27" s="21">
        <v>0</v>
      </c>
      <c r="D27" s="21">
        <v>2331216</v>
      </c>
      <c r="E27" s="21">
        <v>0</v>
      </c>
      <c r="F27" s="21"/>
      <c r="G27" s="21"/>
      <c r="H27" s="21"/>
      <c r="I27" s="21"/>
      <c r="J27" s="21"/>
      <c r="K27" s="21"/>
      <c r="L27" s="21"/>
      <c r="M27" s="21"/>
      <c r="N27" s="21"/>
    </row>
    <row r="28" spans="2:14" ht="14.25" customHeight="1">
      <c r="B28" s="15" t="s">
        <v>19</v>
      </c>
      <c r="C28" s="21">
        <v>82969.919999999998</v>
      </c>
      <c r="D28" s="21">
        <f>6010999.01+1169888.29</f>
        <v>7180887.2999999998</v>
      </c>
      <c r="E28" s="21">
        <v>534035.63</v>
      </c>
      <c r="F28" s="21"/>
      <c r="G28" s="21"/>
      <c r="H28" s="21"/>
      <c r="I28" s="21"/>
      <c r="J28" s="21"/>
      <c r="K28" s="21"/>
      <c r="L28" s="21"/>
      <c r="M28" s="21"/>
      <c r="N28" s="21"/>
    </row>
    <row r="29" spans="2:14" ht="14.25" customHeight="1">
      <c r="B29" s="15" t="s">
        <v>32</v>
      </c>
      <c r="C29" s="21">
        <f>27688883.07+27349382.71</f>
        <v>55038265.780000001</v>
      </c>
      <c r="D29" s="21">
        <f>27573672.5+53312191.54</f>
        <v>80885864.039999992</v>
      </c>
      <c r="E29" s="21">
        <f>804021.36999999+2175846.95</f>
        <v>2979868.3199999901</v>
      </c>
      <c r="F29" s="21"/>
      <c r="G29" s="21"/>
      <c r="H29" s="21"/>
      <c r="I29" s="21"/>
      <c r="J29" s="21"/>
      <c r="K29" s="21"/>
      <c r="L29" s="21"/>
      <c r="M29" s="21"/>
      <c r="N29" s="21"/>
    </row>
    <row r="30" spans="2:14" ht="14.25" customHeight="1">
      <c r="B30" s="15" t="s">
        <v>33</v>
      </c>
      <c r="C30" s="21">
        <v>0</v>
      </c>
      <c r="D30" s="21">
        <v>0</v>
      </c>
      <c r="E30" s="21">
        <v>0</v>
      </c>
      <c r="F30" s="21"/>
      <c r="G30" s="21"/>
      <c r="H30" s="21"/>
      <c r="I30" s="21"/>
      <c r="J30" s="21"/>
      <c r="K30" s="21"/>
      <c r="L30" s="21"/>
      <c r="M30" s="21"/>
      <c r="N30" s="21"/>
    </row>
    <row r="31" spans="2:14" ht="14.25" customHeight="1">
      <c r="B31" s="15" t="s">
        <v>20</v>
      </c>
      <c r="C31" s="21">
        <v>4235619.33</v>
      </c>
      <c r="D31" s="21">
        <v>4235619.33</v>
      </c>
      <c r="E31" s="21">
        <v>4235619.33</v>
      </c>
      <c r="F31" s="21"/>
      <c r="G31" s="21"/>
      <c r="H31" s="21"/>
      <c r="I31" s="21"/>
      <c r="J31" s="21"/>
      <c r="K31" s="21"/>
      <c r="L31" s="21"/>
      <c r="M31" s="21"/>
      <c r="N31" s="21"/>
    </row>
    <row r="32" spans="2:14" ht="14.25" customHeight="1">
      <c r="B32" s="15" t="s">
        <v>23</v>
      </c>
      <c r="C32" s="21">
        <v>0</v>
      </c>
      <c r="D32" s="21">
        <v>0</v>
      </c>
      <c r="E32" s="21">
        <v>0</v>
      </c>
      <c r="F32" s="21"/>
      <c r="G32" s="21"/>
      <c r="H32" s="21"/>
      <c r="I32" s="21"/>
      <c r="J32" s="21"/>
      <c r="K32" s="21"/>
      <c r="L32" s="21"/>
      <c r="M32" s="21"/>
      <c r="N32" s="21"/>
    </row>
    <row r="33" spans="2:14">
      <c r="B33" s="15" t="s">
        <v>34</v>
      </c>
      <c r="C33" s="21">
        <v>46262661.969998851</v>
      </c>
      <c r="D33" s="21">
        <v>42366353.760000728</v>
      </c>
      <c r="E33" s="21">
        <v>58702701.889998913</v>
      </c>
      <c r="F33" s="21"/>
      <c r="G33" s="21"/>
      <c r="H33" s="21"/>
      <c r="I33" s="21"/>
      <c r="J33" s="21"/>
      <c r="K33" s="21"/>
      <c r="L33" s="21"/>
      <c r="M33" s="21"/>
      <c r="N33" s="21"/>
    </row>
    <row r="34" spans="2:14">
      <c r="B34" s="14" t="s">
        <v>35</v>
      </c>
      <c r="C34" s="13">
        <f t="shared" ref="C34:N34" si="2">SUM(C8:C10,C20:C33)</f>
        <v>4510893217.249999</v>
      </c>
      <c r="D34" s="13">
        <f t="shared" si="2"/>
        <v>4686523785.4800014</v>
      </c>
      <c r="E34" s="13">
        <f t="shared" si="2"/>
        <v>4582200711.7099972</v>
      </c>
      <c r="F34" s="13">
        <f t="shared" si="2"/>
        <v>0</v>
      </c>
      <c r="G34" s="13">
        <f t="shared" si="2"/>
        <v>0</v>
      </c>
      <c r="H34" s="13">
        <f t="shared" si="2"/>
        <v>0</v>
      </c>
      <c r="I34" s="13">
        <f t="shared" si="2"/>
        <v>0</v>
      </c>
      <c r="J34" s="13">
        <f t="shared" si="2"/>
        <v>0</v>
      </c>
      <c r="K34" s="13">
        <f t="shared" si="2"/>
        <v>0</v>
      </c>
      <c r="L34" s="13">
        <f t="shared" si="2"/>
        <v>0</v>
      </c>
      <c r="M34" s="13">
        <f t="shared" si="2"/>
        <v>0</v>
      </c>
      <c r="N34" s="13">
        <f t="shared" si="2"/>
        <v>0</v>
      </c>
    </row>
    <row r="35" spans="2:14" ht="7.5" customHeight="1">
      <c r="B35" s="10"/>
      <c r="C35" s="23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>
      <c r="B36" s="14" t="s">
        <v>36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</row>
    <row r="37" spans="2:14" ht="12.75" customHeight="1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2:14">
      <c r="B38" s="15" t="s">
        <v>37</v>
      </c>
      <c r="C38" s="21">
        <v>0</v>
      </c>
      <c r="D38" s="21">
        <v>0</v>
      </c>
      <c r="E38" s="21">
        <v>33616.730000000003</v>
      </c>
      <c r="F38" s="21"/>
      <c r="G38" s="21"/>
      <c r="H38" s="21"/>
      <c r="I38" s="21"/>
      <c r="J38" s="21"/>
      <c r="K38" s="21"/>
      <c r="L38" s="21"/>
      <c r="M38" s="21"/>
      <c r="N38" s="21"/>
    </row>
    <row r="39" spans="2:14">
      <c r="B39" s="15" t="s">
        <v>38</v>
      </c>
      <c r="C39" s="21">
        <v>0</v>
      </c>
      <c r="D39" s="21">
        <v>0</v>
      </c>
      <c r="E39" s="21">
        <v>0</v>
      </c>
      <c r="F39" s="21"/>
      <c r="G39" s="21"/>
      <c r="H39" s="21"/>
      <c r="I39" s="21"/>
      <c r="J39" s="21"/>
      <c r="K39" s="21"/>
      <c r="L39" s="21"/>
      <c r="M39" s="21"/>
      <c r="N39" s="21"/>
    </row>
    <row r="40" spans="2:14">
      <c r="B40" s="15" t="s">
        <v>16</v>
      </c>
      <c r="C40" s="21">
        <v>0</v>
      </c>
      <c r="D40" s="21">
        <v>0</v>
      </c>
      <c r="E40" s="21">
        <v>0</v>
      </c>
      <c r="F40" s="21"/>
      <c r="G40" s="21"/>
      <c r="H40" s="21"/>
      <c r="I40" s="21"/>
      <c r="J40" s="21"/>
      <c r="K40" s="21"/>
      <c r="L40" s="21"/>
      <c r="M40" s="21"/>
      <c r="N40" s="21"/>
    </row>
    <row r="41" spans="2:14">
      <c r="B41" s="15" t="s">
        <v>39</v>
      </c>
      <c r="C41" s="21">
        <v>3610762.21</v>
      </c>
      <c r="D41" s="21">
        <v>2065574.8199999998</v>
      </c>
      <c r="E41" s="21">
        <v>0</v>
      </c>
      <c r="F41" s="21"/>
      <c r="G41" s="21"/>
      <c r="H41" s="21"/>
      <c r="I41" s="21"/>
      <c r="J41" s="21"/>
      <c r="K41" s="21"/>
      <c r="L41" s="21"/>
      <c r="M41" s="21"/>
      <c r="N41" s="21"/>
    </row>
    <row r="42" spans="2:14">
      <c r="B42" s="15" t="s">
        <v>40</v>
      </c>
      <c r="C42" s="21">
        <v>8471299.3300000001</v>
      </c>
      <c r="D42" s="21">
        <v>9839940.8099999987</v>
      </c>
      <c r="E42" s="21">
        <v>10206053.310000001</v>
      </c>
      <c r="F42" s="21"/>
      <c r="G42" s="21"/>
      <c r="H42" s="21"/>
      <c r="I42" s="21"/>
      <c r="J42" s="21"/>
      <c r="K42" s="21"/>
      <c r="L42" s="21"/>
      <c r="M42" s="21"/>
      <c r="N42" s="21"/>
    </row>
    <row r="43" spans="2:14">
      <c r="B43" s="15" t="s">
        <v>41</v>
      </c>
      <c r="C43" s="21">
        <v>402179.94</v>
      </c>
      <c r="D43" s="21">
        <v>905489.49</v>
      </c>
      <c r="E43" s="21">
        <v>906665.65</v>
      </c>
      <c r="F43" s="21"/>
      <c r="G43" s="21"/>
      <c r="H43" s="21"/>
      <c r="I43" s="21"/>
      <c r="J43" s="21"/>
      <c r="K43" s="21"/>
      <c r="L43" s="21"/>
      <c r="M43" s="21"/>
      <c r="N43" s="21"/>
    </row>
    <row r="44" spans="2:14">
      <c r="B44" s="15" t="s">
        <v>42</v>
      </c>
      <c r="C44" s="21">
        <f>100790187.64+82969.92</f>
        <v>100873157.56</v>
      </c>
      <c r="D44" s="21">
        <f>6583534.01+7142465.99+61977.94+140.29</f>
        <v>13788118.229999999</v>
      </c>
      <c r="E44" s="21">
        <f>15304896.55+597872.05</f>
        <v>15902768.600000001</v>
      </c>
      <c r="F44" s="21"/>
      <c r="G44" s="21"/>
      <c r="H44" s="21"/>
      <c r="I44" s="21"/>
      <c r="J44" s="21"/>
      <c r="K44" s="21"/>
      <c r="L44" s="21"/>
      <c r="M44" s="21"/>
      <c r="N44" s="21"/>
    </row>
    <row r="45" spans="2:14">
      <c r="B45" s="15" t="s">
        <v>19</v>
      </c>
      <c r="C45" s="21">
        <v>0</v>
      </c>
      <c r="D45" s="21">
        <v>0</v>
      </c>
      <c r="E45" s="21">
        <v>388390.89</v>
      </c>
      <c r="F45" s="21"/>
      <c r="G45" s="21"/>
      <c r="H45" s="21"/>
      <c r="I45" s="21"/>
      <c r="J45" s="21"/>
      <c r="K45" s="21"/>
      <c r="L45" s="21"/>
      <c r="M45" s="21"/>
      <c r="N45" s="21"/>
    </row>
    <row r="46" spans="2:14">
      <c r="B46" s="15" t="s">
        <v>20</v>
      </c>
      <c r="C46" s="21">
        <v>0</v>
      </c>
      <c r="D46" s="21">
        <v>0</v>
      </c>
      <c r="E46" s="21">
        <v>0</v>
      </c>
      <c r="F46" s="21"/>
      <c r="G46" s="21"/>
      <c r="H46" s="21"/>
      <c r="I46" s="21"/>
      <c r="J46" s="21"/>
      <c r="K46" s="21"/>
      <c r="L46" s="21"/>
      <c r="M46" s="21"/>
      <c r="N46" s="21"/>
    </row>
    <row r="47" spans="2:14" ht="14.25" customHeight="1">
      <c r="B47" s="15" t="s">
        <v>43</v>
      </c>
      <c r="C47" s="21">
        <f t="shared" ref="C47" si="3">SUM(C48:C49)</f>
        <v>1282716910.4700003</v>
      </c>
      <c r="D47" s="21">
        <f>1281947998.25+544174.63</f>
        <v>1282492172.8800001</v>
      </c>
      <c r="E47" s="21">
        <f t="shared" ref="E47" si="4">SUM(E48:E49)</f>
        <v>1282492397.8099999</v>
      </c>
      <c r="F47" s="21">
        <f t="shared" ref="E47:N47" si="5">SUM(F48:F49)</f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1">
        <f t="shared" si="5"/>
        <v>0</v>
      </c>
      <c r="K47" s="21">
        <f t="shared" si="5"/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</row>
    <row r="48" spans="2:14" ht="14.25" customHeight="1" outlineLevel="1">
      <c r="B48" s="20" t="s">
        <v>57</v>
      </c>
      <c r="C48" s="22">
        <v>1282115048.2100003</v>
      </c>
      <c r="D48" s="22">
        <v>1282492172.8800001</v>
      </c>
      <c r="E48" s="22">
        <f>1282492397.81-E49</f>
        <v>1281972162.75</v>
      </c>
      <c r="F48" s="18"/>
      <c r="G48" s="18"/>
      <c r="H48" s="18"/>
      <c r="I48" s="18"/>
      <c r="J48" s="18"/>
      <c r="K48" s="18"/>
      <c r="L48" s="18"/>
      <c r="M48" s="18"/>
      <c r="N48" s="18"/>
    </row>
    <row r="49" spans="2:14" ht="14.25" customHeight="1" outlineLevel="1">
      <c r="B49" s="20" t="s">
        <v>51</v>
      </c>
      <c r="C49" s="22">
        <v>601862.26</v>
      </c>
      <c r="D49" s="22">
        <v>0</v>
      </c>
      <c r="E49" s="22">
        <v>520235.06</v>
      </c>
      <c r="F49" s="18"/>
      <c r="G49" s="18"/>
      <c r="H49" s="18"/>
      <c r="I49" s="18"/>
      <c r="J49" s="18"/>
      <c r="K49" s="18"/>
      <c r="L49" s="18"/>
      <c r="M49" s="18"/>
      <c r="N49" s="18"/>
    </row>
    <row r="50" spans="2:14">
      <c r="B50" s="15" t="s">
        <v>44</v>
      </c>
      <c r="C50" s="21">
        <f t="shared" ref="C50" si="6">SUM(C51:C52)</f>
        <v>321433171.58000004</v>
      </c>
      <c r="D50" s="21">
        <f>SUM(D51:D52)</f>
        <v>283564496.05000001</v>
      </c>
      <c r="E50" s="21">
        <f t="shared" ref="E50" si="7">SUM(E51:E52)</f>
        <v>338062023.37</v>
      </c>
      <c r="F50" s="21">
        <f t="shared" ref="E50:N50" si="8">SUM(F51:F52)</f>
        <v>0</v>
      </c>
      <c r="G50" s="21">
        <f t="shared" si="8"/>
        <v>0</v>
      </c>
      <c r="H50" s="21">
        <f t="shared" si="8"/>
        <v>0</v>
      </c>
      <c r="I50" s="21">
        <f t="shared" si="8"/>
        <v>0</v>
      </c>
      <c r="J50" s="21">
        <f t="shared" si="8"/>
        <v>0</v>
      </c>
      <c r="K50" s="21">
        <f t="shared" si="8"/>
        <v>0</v>
      </c>
      <c r="L50" s="21">
        <f t="shared" si="8"/>
        <v>0</v>
      </c>
      <c r="M50" s="21">
        <f t="shared" si="8"/>
        <v>0</v>
      </c>
      <c r="N50" s="21">
        <f t="shared" si="8"/>
        <v>0</v>
      </c>
    </row>
    <row r="51" spans="2:14" ht="14.25" customHeight="1" outlineLevel="1">
      <c r="B51" s="20" t="s">
        <v>57</v>
      </c>
      <c r="C51" s="22">
        <v>276832676.91000003</v>
      </c>
      <c r="D51" s="22">
        <v>280702889.88</v>
      </c>
      <c r="E51" s="22">
        <f>338062023.37-E52</f>
        <v>337711452.76999998</v>
      </c>
      <c r="F51" s="18"/>
      <c r="G51" s="18"/>
      <c r="H51" s="18"/>
      <c r="I51" s="18"/>
      <c r="J51" s="18"/>
      <c r="K51" s="18"/>
      <c r="L51" s="18"/>
      <c r="M51" s="18"/>
      <c r="N51" s="18"/>
    </row>
    <row r="52" spans="2:14" ht="14.25" customHeight="1" outlineLevel="1">
      <c r="B52" s="20" t="s">
        <v>51</v>
      </c>
      <c r="C52" s="22">
        <v>44600494.670000002</v>
      </c>
      <c r="D52" s="22">
        <v>2861606.17</v>
      </c>
      <c r="E52" s="22">
        <v>350570.60000000003</v>
      </c>
      <c r="F52" s="18"/>
      <c r="G52" s="18"/>
      <c r="H52" s="18"/>
      <c r="I52" s="18"/>
      <c r="J52" s="18"/>
      <c r="K52" s="18"/>
      <c r="L52" s="18"/>
      <c r="M52" s="18"/>
      <c r="N52" s="18"/>
    </row>
    <row r="53" spans="2:14" ht="14.25" customHeight="1">
      <c r="B53" s="15" t="s">
        <v>45</v>
      </c>
      <c r="C53" s="21">
        <f>SUM(C54:C55)</f>
        <v>55964897.020000003</v>
      </c>
      <c r="D53" s="21">
        <f>54420200.64+700488.95</f>
        <v>55120689.590000004</v>
      </c>
      <c r="E53" s="21">
        <f t="shared" ref="E53" si="9">SUM(E54:E55)</f>
        <v>56296535.82</v>
      </c>
      <c r="F53" s="21">
        <f t="shared" ref="E53:N53" si="10">SUM(F54:F55)</f>
        <v>0</v>
      </c>
      <c r="G53" s="21">
        <f t="shared" si="10"/>
        <v>0</v>
      </c>
      <c r="H53" s="21">
        <f t="shared" si="10"/>
        <v>0</v>
      </c>
      <c r="I53" s="21">
        <f t="shared" si="10"/>
        <v>0</v>
      </c>
      <c r="J53" s="21">
        <f t="shared" si="10"/>
        <v>0</v>
      </c>
      <c r="K53" s="21">
        <f t="shared" si="10"/>
        <v>0</v>
      </c>
      <c r="L53" s="21">
        <f t="shared" si="10"/>
        <v>0</v>
      </c>
      <c r="M53" s="21">
        <f t="shared" si="10"/>
        <v>0</v>
      </c>
      <c r="N53" s="21">
        <f t="shared" si="10"/>
        <v>0</v>
      </c>
    </row>
    <row r="54" spans="2:14" ht="14.25" customHeight="1" outlineLevel="1">
      <c r="B54" s="20" t="s">
        <v>57</v>
      </c>
      <c r="C54" s="22">
        <f>55964897.02-C55</f>
        <v>55122032.040000007</v>
      </c>
      <c r="D54" s="22">
        <v>55120689.590000004</v>
      </c>
      <c r="E54" s="22">
        <f>56296535.82-E55</f>
        <v>55768099.619999997</v>
      </c>
      <c r="F54" s="18"/>
      <c r="G54" s="18"/>
      <c r="H54" s="18"/>
      <c r="I54" s="18"/>
      <c r="J54" s="18"/>
      <c r="K54" s="18"/>
      <c r="L54" s="18"/>
      <c r="M54" s="18"/>
      <c r="N54" s="18"/>
    </row>
    <row r="55" spans="2:14" ht="14.25" customHeight="1" outlineLevel="1">
      <c r="B55" s="20" t="s">
        <v>51</v>
      </c>
      <c r="C55" s="22">
        <v>842864.98</v>
      </c>
      <c r="D55" s="22">
        <v>0</v>
      </c>
      <c r="E55" s="22">
        <v>528436.19999999995</v>
      </c>
      <c r="F55" s="18"/>
      <c r="G55" s="18"/>
      <c r="H55" s="18"/>
      <c r="I55" s="18"/>
      <c r="J55" s="18"/>
      <c r="K55" s="18"/>
      <c r="L55" s="18"/>
      <c r="M55" s="18"/>
      <c r="N55" s="18"/>
    </row>
    <row r="56" spans="2:14" ht="14.25" customHeight="1">
      <c r="B56" s="15" t="s">
        <v>46</v>
      </c>
      <c r="C56" s="21">
        <v>2352189.21</v>
      </c>
      <c r="D56" s="21">
        <v>2352189.2099999995</v>
      </c>
      <c r="E56" s="21">
        <v>2069971.71</v>
      </c>
      <c r="F56" s="21"/>
      <c r="G56" s="21"/>
      <c r="H56" s="21"/>
      <c r="I56" s="21"/>
      <c r="J56" s="21"/>
      <c r="K56" s="21"/>
      <c r="L56" s="21"/>
      <c r="M56" s="21"/>
      <c r="N56" s="21"/>
    </row>
    <row r="57" spans="2:14">
      <c r="B57" s="15" t="s">
        <v>47</v>
      </c>
      <c r="C57" s="21">
        <f t="shared" ref="C57" si="11">SUM(C58:C59)</f>
        <v>812275107.10000002</v>
      </c>
      <c r="D57" s="21">
        <f>799023118.54+32402.59</f>
        <v>799055521.13</v>
      </c>
      <c r="E57" s="21">
        <f t="shared" ref="E57" si="12">SUM(E58:E59)</f>
        <v>829227557.23000002</v>
      </c>
      <c r="F57" s="21">
        <f t="shared" ref="E57:N57" si="13">SUM(F58:F59)</f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  <c r="N57" s="21">
        <f t="shared" si="13"/>
        <v>0</v>
      </c>
    </row>
    <row r="58" spans="2:14" ht="14.25" customHeight="1" outlineLevel="1">
      <c r="B58" s="20" t="s">
        <v>57</v>
      </c>
      <c r="C58" s="22">
        <f>812275107.1-C59</f>
        <v>812242083.55000007</v>
      </c>
      <c r="D58" s="22">
        <v>799055521.13</v>
      </c>
      <c r="E58" s="22">
        <f>829227557.23-E59</f>
        <v>829195203.47000003</v>
      </c>
      <c r="F58" s="18"/>
      <c r="G58" s="18"/>
      <c r="H58" s="18"/>
      <c r="I58" s="18"/>
      <c r="J58" s="18"/>
      <c r="K58" s="18"/>
      <c r="L58" s="18"/>
      <c r="M58" s="18"/>
      <c r="N58" s="18"/>
    </row>
    <row r="59" spans="2:14" ht="14.25" customHeight="1" outlineLevel="1">
      <c r="B59" s="20" t="s">
        <v>51</v>
      </c>
      <c r="C59" s="22">
        <v>33023.549999999996</v>
      </c>
      <c r="D59" s="22">
        <v>0</v>
      </c>
      <c r="E59" s="22">
        <v>32353.760000000002</v>
      </c>
      <c r="F59" s="18"/>
      <c r="G59" s="18"/>
      <c r="H59" s="18"/>
      <c r="I59" s="18"/>
      <c r="J59" s="18"/>
      <c r="K59" s="18"/>
      <c r="L59" s="18"/>
      <c r="M59" s="18"/>
      <c r="N59" s="18"/>
    </row>
    <row r="60" spans="2:14">
      <c r="B60" s="15" t="s">
        <v>56</v>
      </c>
      <c r="C60" s="21">
        <f t="shared" ref="C60" si="14">SUM(C61:C62)</f>
        <v>535025683.45999998</v>
      </c>
      <c r="D60" s="21">
        <f>SUM(D61:D62)</f>
        <v>537095362.23000002</v>
      </c>
      <c r="E60" s="21">
        <f t="shared" ref="E60" si="15">SUM(E61:E62)</f>
        <v>535659002.63999999</v>
      </c>
      <c r="F60" s="21">
        <f t="shared" ref="E60:N60" si="16">SUM(F61:F62)</f>
        <v>0</v>
      </c>
      <c r="G60" s="21">
        <f t="shared" si="16"/>
        <v>0</v>
      </c>
      <c r="H60" s="21">
        <f t="shared" si="16"/>
        <v>0</v>
      </c>
      <c r="I60" s="21">
        <f t="shared" si="16"/>
        <v>0</v>
      </c>
      <c r="J60" s="21">
        <f t="shared" si="16"/>
        <v>0</v>
      </c>
      <c r="K60" s="21">
        <f t="shared" si="16"/>
        <v>0</v>
      </c>
      <c r="L60" s="21">
        <f t="shared" si="16"/>
        <v>0</v>
      </c>
      <c r="M60" s="21">
        <f t="shared" si="16"/>
        <v>0</v>
      </c>
      <c r="N60" s="21">
        <f t="shared" si="16"/>
        <v>0</v>
      </c>
    </row>
    <row r="61" spans="2:14" ht="14.25" customHeight="1" outlineLevel="1">
      <c r="B61" s="20" t="s">
        <v>57</v>
      </c>
      <c r="C61" s="22">
        <v>534122381.71999997</v>
      </c>
      <c r="D61" s="22">
        <v>536846068.50999999</v>
      </c>
      <c r="E61" s="22">
        <f>535659002.64-E62</f>
        <v>535619701.15999997</v>
      </c>
      <c r="F61" s="18"/>
      <c r="G61" s="18"/>
      <c r="H61" s="18"/>
      <c r="I61" s="18"/>
      <c r="J61" s="18"/>
      <c r="K61" s="18"/>
      <c r="L61" s="18"/>
      <c r="M61" s="18"/>
      <c r="N61" s="18"/>
    </row>
    <row r="62" spans="2:14" ht="14.25" customHeight="1" outlineLevel="1">
      <c r="B62" s="20" t="s">
        <v>51</v>
      </c>
      <c r="C62" s="22">
        <v>903301.74</v>
      </c>
      <c r="D62" s="22">
        <v>249293.72</v>
      </c>
      <c r="E62" s="22">
        <v>39301.480000000003</v>
      </c>
      <c r="F62" s="18"/>
      <c r="G62" s="18"/>
      <c r="H62" s="18"/>
      <c r="I62" s="18"/>
      <c r="J62" s="18"/>
      <c r="K62" s="18"/>
      <c r="L62" s="18"/>
      <c r="M62" s="18"/>
      <c r="N62" s="18"/>
    </row>
    <row r="63" spans="2:14">
      <c r="B63" s="15" t="s">
        <v>48</v>
      </c>
      <c r="C63" s="21">
        <v>0</v>
      </c>
      <c r="D63" s="21">
        <v>432110.35</v>
      </c>
      <c r="E63" s="21">
        <v>0</v>
      </c>
      <c r="F63" s="21"/>
      <c r="G63" s="21"/>
      <c r="H63" s="21"/>
      <c r="I63" s="21"/>
      <c r="J63" s="21"/>
      <c r="K63" s="21"/>
      <c r="L63" s="21"/>
      <c r="M63" s="21"/>
      <c r="N63" s="21"/>
    </row>
    <row r="64" spans="2:14">
      <c r="B64" s="15" t="s">
        <v>49</v>
      </c>
      <c r="C64" s="21">
        <f t="shared" ref="C64" si="17">SUM(C65:C66)</f>
        <v>0</v>
      </c>
      <c r="D64" s="21">
        <f>SUM(D65:D66)</f>
        <v>221780333</v>
      </c>
      <c r="E64" s="21">
        <f t="shared" ref="E64" si="18">SUM(E65:E66)</f>
        <v>9768560</v>
      </c>
      <c r="F64" s="21">
        <f t="shared" ref="E64:N64" si="19">SUM(F65:F66)</f>
        <v>0</v>
      </c>
      <c r="G64" s="21">
        <f t="shared" si="19"/>
        <v>0</v>
      </c>
      <c r="H64" s="21">
        <f t="shared" si="19"/>
        <v>0</v>
      </c>
      <c r="I64" s="21">
        <f t="shared" si="19"/>
        <v>0</v>
      </c>
      <c r="J64" s="21">
        <f t="shared" si="19"/>
        <v>0</v>
      </c>
      <c r="K64" s="21">
        <f t="shared" si="19"/>
        <v>0</v>
      </c>
      <c r="L64" s="21">
        <f t="shared" si="19"/>
        <v>0</v>
      </c>
      <c r="M64" s="21">
        <f t="shared" si="19"/>
        <v>0</v>
      </c>
      <c r="N64" s="21">
        <f t="shared" si="19"/>
        <v>0</v>
      </c>
    </row>
    <row r="65" spans="2:14" ht="14.25" customHeight="1" outlineLevel="1">
      <c r="B65" s="20" t="s">
        <v>57</v>
      </c>
      <c r="C65" s="22">
        <v>0</v>
      </c>
      <c r="D65" s="22">
        <v>35067075</v>
      </c>
      <c r="E65" s="22">
        <v>0</v>
      </c>
      <c r="F65" s="18"/>
      <c r="G65" s="18"/>
      <c r="H65" s="18"/>
      <c r="I65" s="18"/>
      <c r="J65" s="18"/>
      <c r="K65" s="18"/>
      <c r="L65" s="18"/>
      <c r="M65" s="18"/>
      <c r="N65" s="18"/>
    </row>
    <row r="66" spans="2:14" ht="14.25" customHeight="1" outlineLevel="1">
      <c r="B66" s="20" t="s">
        <v>51</v>
      </c>
      <c r="C66" s="22">
        <v>0</v>
      </c>
      <c r="D66" s="22">
        <v>186713258</v>
      </c>
      <c r="E66" s="22">
        <v>9768560</v>
      </c>
      <c r="F66" s="18"/>
      <c r="G66" s="18"/>
      <c r="H66" s="18"/>
      <c r="I66" s="18"/>
      <c r="J66" s="18"/>
      <c r="K66" s="18"/>
      <c r="L66" s="18"/>
      <c r="M66" s="18"/>
      <c r="N66" s="18"/>
    </row>
    <row r="67" spans="2:14">
      <c r="B67" s="15" t="s">
        <v>50</v>
      </c>
      <c r="C67" s="21">
        <v>0</v>
      </c>
      <c r="D67" s="26" t="s">
        <v>62</v>
      </c>
      <c r="E67" s="21">
        <v>0</v>
      </c>
      <c r="F67" s="21"/>
      <c r="G67" s="21"/>
      <c r="H67" s="21"/>
      <c r="I67" s="21"/>
      <c r="J67" s="21"/>
      <c r="K67" s="21"/>
      <c r="L67" s="21"/>
      <c r="M67" s="21"/>
      <c r="N67" s="21"/>
    </row>
    <row r="68" spans="2:14">
      <c r="B68" s="15" t="s">
        <v>23</v>
      </c>
      <c r="C68" s="21">
        <v>0</v>
      </c>
      <c r="D68" s="26" t="s">
        <v>62</v>
      </c>
      <c r="E68" s="21">
        <v>0</v>
      </c>
      <c r="F68" s="21"/>
      <c r="G68" s="21"/>
      <c r="H68" s="21"/>
      <c r="I68" s="21"/>
      <c r="J68" s="21"/>
      <c r="K68" s="21"/>
      <c r="L68" s="21"/>
      <c r="M68" s="21"/>
      <c r="N68" s="21"/>
    </row>
    <row r="69" spans="2:14">
      <c r="B69" s="15" t="s">
        <v>58</v>
      </c>
      <c r="C69" s="21">
        <v>0</v>
      </c>
      <c r="D69" s="26" t="s">
        <v>62</v>
      </c>
      <c r="E69" s="21">
        <v>0</v>
      </c>
      <c r="F69" s="21"/>
      <c r="G69" s="21"/>
      <c r="H69" s="21"/>
      <c r="I69" s="21"/>
      <c r="J69" s="21"/>
      <c r="K69" s="21"/>
      <c r="L69" s="21"/>
      <c r="M69" s="21"/>
      <c r="N69" s="21"/>
    </row>
    <row r="70" spans="2:14">
      <c r="B70" s="15" t="s">
        <v>60</v>
      </c>
      <c r="C70" s="21">
        <v>0</v>
      </c>
      <c r="D70" s="21">
        <v>118642961.90000001</v>
      </c>
      <c r="E70" s="21">
        <v>0</v>
      </c>
      <c r="F70" s="21"/>
      <c r="G70" s="21"/>
      <c r="H70" s="21"/>
      <c r="I70" s="21"/>
      <c r="J70" s="21"/>
      <c r="K70" s="21"/>
      <c r="L70" s="21"/>
      <c r="M70" s="21"/>
      <c r="N70" s="21"/>
    </row>
    <row r="71" spans="2:14">
      <c r="B71" s="14" t="s">
        <v>52</v>
      </c>
      <c r="C71" s="13">
        <f t="shared" ref="C71:M71" si="20">SUM(C38:C47,C50,C53,C56:C57,C60,C63:C64,C67:C69)</f>
        <v>3123125357.8800001</v>
      </c>
      <c r="D71" s="13">
        <f>SUM(D38:D47,D50,D53,D56:D57,D60,D63:D64,D67:D70)</f>
        <v>3327134959.6900001</v>
      </c>
      <c r="E71" s="13">
        <f t="shared" si="20"/>
        <v>3081013543.7599998</v>
      </c>
      <c r="F71" s="13">
        <f t="shared" si="20"/>
        <v>0</v>
      </c>
      <c r="G71" s="13">
        <f t="shared" si="20"/>
        <v>0</v>
      </c>
      <c r="H71" s="13">
        <f t="shared" si="20"/>
        <v>0</v>
      </c>
      <c r="I71" s="13">
        <f t="shared" si="20"/>
        <v>0</v>
      </c>
      <c r="J71" s="13">
        <f t="shared" si="20"/>
        <v>0</v>
      </c>
      <c r="K71" s="13">
        <f t="shared" si="20"/>
        <v>0</v>
      </c>
      <c r="L71" s="13">
        <f t="shared" si="20"/>
        <v>0</v>
      </c>
      <c r="M71" s="13">
        <f t="shared" si="20"/>
        <v>0</v>
      </c>
      <c r="N71" s="13">
        <f>SUM(N38:N47,N50,N53,N56:N57,N60,N63:N64,N67:N70)</f>
        <v>0</v>
      </c>
    </row>
    <row r="72" spans="2:14" ht="7.5" customHeight="1">
      <c r="B72" s="10"/>
      <c r="C72" s="23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>
      <c r="B73" s="14" t="s">
        <v>53</v>
      </c>
      <c r="C73" s="13">
        <v>1020969216.3199999</v>
      </c>
      <c r="D73" s="13">
        <v>952424793.53999984</v>
      </c>
      <c r="E73" s="13">
        <v>966964748.75999999</v>
      </c>
      <c r="F73" s="13"/>
      <c r="G73" s="13"/>
      <c r="H73" s="13"/>
      <c r="I73" s="13"/>
      <c r="J73" s="13"/>
      <c r="K73" s="13"/>
      <c r="L73" s="13"/>
      <c r="M73" s="13"/>
      <c r="N73" s="13"/>
    </row>
    <row r="74" spans="2:14" ht="7.5" customHeight="1">
      <c r="B74" s="10"/>
      <c r="C74" s="23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>
      <c r="B75" s="14" t="s">
        <v>54</v>
      </c>
      <c r="C75" s="13">
        <f t="shared" ref="C75:N75" si="21">C6+C34+C36-C71-C73</f>
        <v>3461863327.789999</v>
      </c>
      <c r="D75" s="13">
        <f t="shared" si="21"/>
        <v>3868827360.04</v>
      </c>
      <c r="E75" s="13">
        <f t="shared" si="21"/>
        <v>4403049779.2299995</v>
      </c>
      <c r="F75" s="13">
        <f t="shared" si="21"/>
        <v>0</v>
      </c>
      <c r="G75" s="13">
        <f t="shared" si="21"/>
        <v>0</v>
      </c>
      <c r="H75" s="13">
        <f t="shared" si="21"/>
        <v>0</v>
      </c>
      <c r="I75" s="13">
        <f t="shared" si="21"/>
        <v>0</v>
      </c>
      <c r="J75" s="13">
        <f t="shared" si="21"/>
        <v>0</v>
      </c>
      <c r="K75" s="13">
        <f t="shared" si="21"/>
        <v>0</v>
      </c>
      <c r="L75" s="13">
        <f t="shared" si="21"/>
        <v>0</v>
      </c>
      <c r="M75" s="13">
        <f t="shared" si="21"/>
        <v>0</v>
      </c>
      <c r="N75" s="13">
        <f t="shared" si="21"/>
        <v>0</v>
      </c>
    </row>
    <row r="76" spans="2:14">
      <c r="C76" s="6"/>
      <c r="D76" s="6"/>
      <c r="E76" s="2"/>
      <c r="F76" s="2"/>
      <c r="G76" s="1"/>
      <c r="H76" s="4"/>
      <c r="I76" s="1"/>
      <c r="J76" s="1"/>
      <c r="K76" s="2"/>
      <c r="L76" s="1"/>
      <c r="M76" s="1"/>
      <c r="N76" s="1"/>
    </row>
    <row r="77" spans="2:14">
      <c r="C77" s="4"/>
      <c r="D77" s="1"/>
      <c r="E77" s="1"/>
      <c r="F77" s="1"/>
      <c r="G77" s="1"/>
      <c r="H77" s="2"/>
      <c r="I77" s="2"/>
      <c r="J77" s="2"/>
      <c r="K77" s="1"/>
      <c r="L77" s="1"/>
      <c r="M77" s="4"/>
      <c r="N77" s="1"/>
    </row>
    <row r="78" spans="2:14">
      <c r="C78" s="24"/>
      <c r="D78" s="19"/>
      <c r="E78" s="19"/>
      <c r="F78" s="19"/>
      <c r="G78" s="19"/>
      <c r="H78" s="19"/>
      <c r="I78" s="19"/>
      <c r="J78" s="19"/>
      <c r="K78" s="19"/>
      <c r="L78" s="5"/>
      <c r="M78" s="5"/>
      <c r="N78" s="1"/>
    </row>
    <row r="79" spans="2:14">
      <c r="C79" s="6"/>
      <c r="D79" s="2"/>
      <c r="E79" s="2"/>
      <c r="F79" s="2"/>
      <c r="G79" s="2"/>
      <c r="H79" s="2"/>
      <c r="I79" s="4"/>
      <c r="J79" s="7"/>
      <c r="K79" s="1"/>
      <c r="M79" s="1"/>
      <c r="N79" s="1"/>
    </row>
    <row r="80" spans="2:14">
      <c r="C80" s="6"/>
      <c r="D80" s="2"/>
      <c r="E80" s="2"/>
      <c r="F80" s="2"/>
      <c r="G80" s="2"/>
      <c r="H80" s="2"/>
      <c r="I80" s="2"/>
      <c r="J80" s="8"/>
      <c r="L80" s="1"/>
      <c r="M80" s="1"/>
      <c r="N80" s="1"/>
    </row>
    <row r="81" spans="3:10">
      <c r="C81" s="4"/>
      <c r="D81" s="1"/>
      <c r="E81" s="1"/>
      <c r="F81" s="1"/>
      <c r="G81" s="1"/>
      <c r="J81" s="8"/>
    </row>
    <row r="82" spans="3:10">
      <c r="C82" s="4"/>
      <c r="D82" s="1"/>
      <c r="E82" s="1"/>
      <c r="F82" s="1"/>
      <c r="G82" s="1"/>
      <c r="J82" s="5"/>
    </row>
    <row r="83" spans="3:10">
      <c r="F83" s="1"/>
    </row>
    <row r="84" spans="3:10">
      <c r="F84" s="2"/>
    </row>
    <row r="85" spans="3:10">
      <c r="F85" s="1"/>
    </row>
  </sheetData>
  <sheetProtection algorithmName="SHA-512" hashValue="k9Ji1k6lW4VUKD+3VA6IVnPDp2sLi+x9HhDHEXbU0SH6uoanA46SqStR8bQUk9KS/tHnh7U5Fy3DKZ1YX0rXSg==" saltValue="atBmt+YNz/7Nv1dTkKlXHA==" spinCount="100000" sheet="1" objects="1" scenarios="1" pivotTables="0"/>
  <dataConsolidate/>
  <mergeCells count="1">
    <mergeCell ref="C2:N2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H34:J34 C34 C71 G71:M71 D34:G34 K34:N34 C10 F10:N10 F47:N47 F53:N53 F57:N57 F60:N60 E64:N64 C60:C64 E71:F71" formulaRange="1"/>
    <ignoredError sqref="D53:D54 D61:D63 D67:D70 D56:D59 D47" formula="1"/>
    <ignoredError sqref="D60 D71" formula="1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cde 2026</vt:lpstr>
    </vt:vector>
  </TitlesOfParts>
  <Company>CCEE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Cristini Loch Apolinário</dc:creator>
  <cp:lastModifiedBy>Emy Moromizato</cp:lastModifiedBy>
  <cp:lastPrinted>2018-10-02T17:55:44Z</cp:lastPrinted>
  <dcterms:created xsi:type="dcterms:W3CDTF">2018-03-06T22:10:12Z</dcterms:created>
  <dcterms:modified xsi:type="dcterms:W3CDTF">2026-04-01T19:18:09Z</dcterms:modified>
</cp:coreProperties>
</file>