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RGR\2026\07-julho\Movimentações Financeiras\2026\"/>
    </mc:Choice>
  </mc:AlternateContent>
  <xr:revisionPtr revIDLastSave="0" documentId="13_ncr:1_{5371C7A5-4D25-43FE-AC90-46A79EF0439B}" xr6:coauthVersionLast="47" xr6:coauthVersionMax="47" xr10:uidLastSave="{00000000-0000-0000-0000-000000000000}"/>
  <bookViews>
    <workbookView xWindow="-110" yWindow="-110" windowWidth="19420" windowHeight="10300" xr2:uid="{8E682826-91DF-4974-A9DE-22F5FD959784}"/>
  </bookViews>
  <sheets>
    <sheet name="Fluxo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I10" i="2"/>
  <c r="I11" i="2"/>
  <c r="I12" i="2"/>
  <c r="I13" i="2"/>
  <c r="F39" i="2" l="1"/>
  <c r="H32" i="2"/>
  <c r="H39" i="2"/>
  <c r="M37" i="2"/>
  <c r="M38" i="2" s="1"/>
  <c r="F38" i="2" l="1"/>
  <c r="M30" i="2"/>
  <c r="M22" i="2"/>
  <c r="M23" i="2" s="1"/>
  <c r="M31" i="2" l="1"/>
  <c r="F32" i="2" s="1"/>
  <c r="F31" i="2"/>
  <c r="M14" i="2"/>
  <c r="M15" i="2" s="1"/>
  <c r="M6" i="2" l="1"/>
  <c r="M7" i="2" s="1"/>
  <c r="J10" i="2" l="1"/>
  <c r="G9" i="2" l="1"/>
  <c r="H17" i="2" l="1"/>
  <c r="M16" i="2"/>
  <c r="F17" i="2" s="1"/>
  <c r="H25" i="2"/>
  <c r="M24" i="2"/>
  <c r="F25" i="2" s="1"/>
  <c r="M9" i="2" l="1"/>
  <c r="H9" i="2"/>
  <c r="M8" i="2" l="1"/>
  <c r="F9" i="2" s="1"/>
  <c r="L10" i="2" l="1"/>
  <c r="G18" i="2" s="1"/>
  <c r="J13" i="2"/>
  <c r="L13" i="2" s="1"/>
  <c r="J11" i="2"/>
  <c r="L11" i="2" s="1"/>
  <c r="J12" i="2"/>
  <c r="L12" i="2" s="1"/>
  <c r="L9" i="2" l="1"/>
  <c r="J9" i="2"/>
  <c r="G20" i="2"/>
  <c r="K12" i="2"/>
  <c r="K10" i="2"/>
  <c r="K13" i="2"/>
  <c r="G21" i="2"/>
  <c r="K11" i="2"/>
  <c r="G19" i="2"/>
  <c r="K9" i="2" l="1"/>
  <c r="G17" i="2" l="1"/>
  <c r="I19" i="2" l="1"/>
  <c r="I20" i="2"/>
  <c r="J20" i="2" s="1"/>
  <c r="K20" i="2" s="1"/>
  <c r="I21" i="2"/>
  <c r="J18" i="2"/>
  <c r="J21" i="2"/>
  <c r="L21" i="2" s="1"/>
  <c r="J19" i="2"/>
  <c r="L19" i="2" s="1"/>
  <c r="L20" i="2"/>
  <c r="K18" i="2" l="1"/>
  <c r="L18" i="2"/>
  <c r="G26" i="2" s="1"/>
  <c r="J17" i="2"/>
  <c r="G28" i="2"/>
  <c r="K19" i="2"/>
  <c r="G27" i="2"/>
  <c r="K21" i="2"/>
  <c r="G29" i="2"/>
  <c r="G25" i="2" l="1"/>
  <c r="L17" i="2"/>
  <c r="K17" i="2"/>
  <c r="I27" i="2" l="1"/>
  <c r="J27" i="2" s="1"/>
  <c r="K27" i="2" s="1"/>
  <c r="I28" i="2"/>
  <c r="J28" i="2" s="1"/>
  <c r="K28" i="2" s="1"/>
  <c r="I29" i="2"/>
  <c r="J29" i="2" s="1"/>
  <c r="K29" i="2" s="1"/>
  <c r="I26" i="2"/>
  <c r="J26" i="2" s="1"/>
  <c r="K26" i="2" s="1"/>
  <c r="L27" i="2"/>
  <c r="G34" i="2" s="1"/>
  <c r="L29" i="2"/>
  <c r="G36" i="2" s="1"/>
  <c r="L26" i="2"/>
  <c r="G33" i="2" s="1"/>
  <c r="L28" i="2"/>
  <c r="G35" i="2" s="1"/>
  <c r="K25" i="2" l="1"/>
  <c r="J25" i="2"/>
  <c r="G32" i="2"/>
  <c r="L25" i="2"/>
  <c r="I34" i="2" l="1"/>
  <c r="J34" i="2" s="1"/>
  <c r="I35" i="2"/>
  <c r="J35" i="2" s="1"/>
  <c r="K35" i="2" s="1"/>
  <c r="I36" i="2"/>
  <c r="J36" i="2" s="1"/>
  <c r="I33" i="2"/>
  <c r="J33" i="2" s="1"/>
  <c r="J32" i="2"/>
  <c r="L35" i="2"/>
  <c r="G42" i="2" s="1"/>
  <c r="K33" i="2" l="1"/>
  <c r="L36" i="2"/>
  <c r="G43" i="2" s="1"/>
  <c r="K36" i="2"/>
  <c r="L34" i="2"/>
  <c r="G41" i="2" s="1"/>
  <c r="K34" i="2"/>
  <c r="K32" i="2" l="1"/>
  <c r="G40" i="2"/>
  <c r="L32" i="2"/>
  <c r="G39" i="2" l="1"/>
  <c r="I40" i="2" l="1"/>
  <c r="J40" i="2" s="1"/>
  <c r="I42" i="2"/>
  <c r="J42" i="2" s="1"/>
  <c r="I41" i="2"/>
  <c r="J41" i="2" s="1"/>
  <c r="I43" i="2"/>
  <c r="J43" i="2" s="1"/>
  <c r="K43" i="2" l="1"/>
  <c r="L43" i="2"/>
  <c r="K42" i="2"/>
  <c r="L42" i="2"/>
  <c r="K41" i="2"/>
  <c r="L41" i="2"/>
  <c r="J39" i="2"/>
  <c r="K40" i="2"/>
  <c r="L40" i="2"/>
  <c r="K39" i="2" l="1"/>
  <c r="M44" i="2" s="1"/>
  <c r="L39" i="2"/>
</calcChain>
</file>

<file path=xl/sharedStrings.xml><?xml version="1.0" encoding="utf-8"?>
<sst xmlns="http://schemas.openxmlformats.org/spreadsheetml/2006/main" count="83" uniqueCount="32">
  <si>
    <t>Descrição</t>
  </si>
  <si>
    <t xml:space="preserve">Data </t>
  </si>
  <si>
    <t>Crédito Previsto</t>
  </si>
  <si>
    <t>Débito Previsto</t>
  </si>
  <si>
    <t xml:space="preserve">Pendente </t>
  </si>
  <si>
    <t>Saldo em Conta</t>
  </si>
  <si>
    <t>CESP/TRUE - Indenização das Concessões</t>
  </si>
  <si>
    <t>Atualização Rateio</t>
  </si>
  <si>
    <t>Rateio %</t>
  </si>
  <si>
    <t>Parcela Rateio</t>
  </si>
  <si>
    <t>Total a Pagar</t>
  </si>
  <si>
    <t>Amortização e Juros de Reversão</t>
  </si>
  <si>
    <t>Reposição Emp. Financiamentos Concedido - Ofício 400</t>
  </si>
  <si>
    <t>AFLUENTE - Devolução Quota RGR</t>
  </si>
  <si>
    <t>Saldo</t>
  </si>
  <si>
    <t>Parcelamento</t>
  </si>
  <si>
    <t>Restituição Ex Designadas</t>
  </si>
  <si>
    <t>ENBPar - Caft Busa</t>
  </si>
  <si>
    <t>FDA - Devolução Quota RGR</t>
  </si>
  <si>
    <t>Quotas Transmissoras e Geradoras</t>
  </si>
  <si>
    <t>Competência</t>
  </si>
  <si>
    <t>SADO DISPONÍVEL</t>
  </si>
  <si>
    <t>Tipo</t>
  </si>
  <si>
    <t>Receita</t>
  </si>
  <si>
    <t>Despesa</t>
  </si>
  <si>
    <t>²Atualização do rateio referente à incidência de juros de mora de 1% (um por cento) ao mês, calculados pro rata tempore, conforme o PRORET, bem como da indenização pela taxa SELIC relativa à PRT nº 727/2023</t>
  </si>
  <si>
    <t>Repasse - Julho</t>
  </si>
  <si>
    <t>Repasse pendente - Julho</t>
  </si>
  <si>
    <t>Relatório publicado em 10/07/2026</t>
  </si>
  <si>
    <t>Financiamento Concedido</t>
  </si>
  <si>
    <t xml:space="preserve">¹O relatório apresenta receitas e despesas esperadas para a conta RGR no período de 10/07/2026 à 11/08/2026 e não inclui previsão de despesas bancárias e possiveis inadimplências. Trata-se de uma estimativa e assim pode divergir do realizado.  </t>
  </si>
  <si>
    <t>Movimentações Previstas para Conta RGR - 10/07/2026 à 11/08/2026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</si>
</sst>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  <numFmt numFmtId="165" formatCode="0.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ECF4FA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8" fontId="3" fillId="0" borderId="0" xfId="0" applyNumberFormat="1" applyFont="1"/>
    <xf numFmtId="0" fontId="3" fillId="0" borderId="0" xfId="0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44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164" fontId="6" fillId="5" borderId="0" xfId="0" quotePrefix="1" applyNumberFormat="1" applyFont="1" applyFill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44" fontId="6" fillId="5" borderId="0" xfId="2" applyFont="1" applyFill="1" applyBorder="1" applyAlignment="1">
      <alignment vertical="center"/>
    </xf>
    <xf numFmtId="10" fontId="6" fillId="5" borderId="0" xfId="5" applyNumberFormat="1" applyFont="1" applyFill="1" applyBorder="1" applyAlignment="1">
      <alignment horizontal="center" vertical="center"/>
    </xf>
    <xf numFmtId="44" fontId="6" fillId="5" borderId="8" xfId="2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vertical="center"/>
    </xf>
    <xf numFmtId="44" fontId="6" fillId="5" borderId="10" xfId="2" applyFont="1" applyFill="1" applyBorder="1" applyAlignment="1">
      <alignment vertical="center"/>
    </xf>
    <xf numFmtId="44" fontId="6" fillId="5" borderId="11" xfId="2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3" borderId="0" xfId="0" quotePrefix="1" applyNumberFormat="1" applyFont="1" applyFill="1" applyAlignment="1">
      <alignment horizontal="center" vertical="center"/>
    </xf>
    <xf numFmtId="14" fontId="6" fillId="0" borderId="0" xfId="0" quotePrefix="1" applyNumberFormat="1" applyFont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4" fontId="6" fillId="0" borderId="0" xfId="2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4" fontId="6" fillId="0" borderId="8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64" fontId="6" fillId="3" borderId="10" xfId="0" quotePrefix="1" applyNumberFormat="1" applyFont="1" applyFill="1" applyBorder="1" applyAlignment="1">
      <alignment horizontal="center" vertical="center"/>
    </xf>
    <xf numFmtId="44" fontId="6" fillId="0" borderId="10" xfId="2" applyFont="1" applyFill="1" applyBorder="1" applyAlignment="1">
      <alignment vertical="center"/>
    </xf>
    <xf numFmtId="44" fontId="6" fillId="0" borderId="10" xfId="2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44" fontId="6" fillId="0" borderId="11" xfId="2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4" fontId="6" fillId="0" borderId="5" xfId="0" quotePrefix="1" applyNumberFormat="1" applyFont="1" applyBorder="1" applyAlignment="1">
      <alignment horizontal="center" vertical="center"/>
    </xf>
    <xf numFmtId="44" fontId="6" fillId="0" borderId="5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4" fontId="6" fillId="0" borderId="6" xfId="2" applyFont="1" applyFill="1" applyBorder="1" applyAlignment="1">
      <alignment vertical="center"/>
    </xf>
    <xf numFmtId="17" fontId="5" fillId="6" borderId="4" xfId="4" quotePrefix="1" applyNumberFormat="1" applyFont="1" applyFill="1" applyBorder="1" applyAlignment="1">
      <alignment horizontal="center" vertical="center"/>
    </xf>
    <xf numFmtId="17" fontId="5" fillId="6" borderId="5" xfId="4" quotePrefix="1" applyNumberFormat="1" applyFont="1" applyFill="1" applyBorder="1" applyAlignment="1">
      <alignment horizontal="center" vertical="center"/>
    </xf>
    <xf numFmtId="17" fontId="5" fillId="6" borderId="6" xfId="4" quotePrefix="1" applyNumberFormat="1" applyFont="1" applyFill="1" applyBorder="1" applyAlignment="1">
      <alignment horizontal="center" vertical="center"/>
    </xf>
    <xf numFmtId="44" fontId="5" fillId="2" borderId="3" xfId="2" applyFont="1" applyFill="1" applyBorder="1" applyAlignment="1">
      <alignment vertical="center"/>
    </xf>
    <xf numFmtId="44" fontId="6" fillId="5" borderId="5" xfId="2" applyFont="1" applyFill="1" applyBorder="1" applyAlignment="1">
      <alignment vertical="center"/>
    </xf>
    <xf numFmtId="44" fontId="6" fillId="5" borderId="6" xfId="2" applyFont="1" applyFill="1" applyBorder="1" applyAlignment="1">
      <alignment horizontal="center" vertical="center"/>
    </xf>
    <xf numFmtId="0" fontId="8" fillId="0" borderId="0" xfId="0" applyFont="1"/>
    <xf numFmtId="165" fontId="0" fillId="0" borderId="0" xfId="0" applyNumberFormat="1"/>
    <xf numFmtId="44" fontId="0" fillId="0" borderId="0" xfId="0" applyNumberFormat="1"/>
    <xf numFmtId="44" fontId="6" fillId="3" borderId="5" xfId="2" applyFont="1" applyFill="1" applyBorder="1" applyAlignment="1">
      <alignment vertical="center"/>
    </xf>
    <xf numFmtId="14" fontId="6" fillId="0" borderId="10" xfId="0" quotePrefix="1" applyNumberFormat="1" applyFont="1" applyBorder="1" applyAlignment="1">
      <alignment horizontal="center" vertical="center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164" fontId="6" fillId="5" borderId="5" xfId="0" quotePrefix="1" applyNumberFormat="1" applyFont="1" applyFill="1" applyBorder="1" applyAlignment="1">
      <alignment horizontal="center" vertical="center"/>
    </xf>
    <xf numFmtId="14" fontId="6" fillId="5" borderId="5" xfId="0" applyNumberFormat="1" applyFont="1" applyFill="1" applyBorder="1" applyAlignment="1">
      <alignment horizontal="center" vertical="center"/>
    </xf>
    <xf numFmtId="10" fontId="6" fillId="5" borderId="5" xfId="5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164" fontId="6" fillId="5" borderId="10" xfId="0" quotePrefix="1" applyNumberFormat="1" applyFont="1" applyFill="1" applyBorder="1" applyAlignment="1">
      <alignment horizontal="center" vertical="center"/>
    </xf>
    <xf numFmtId="14" fontId="6" fillId="5" borderId="10" xfId="0" applyNumberFormat="1" applyFont="1" applyFill="1" applyBorder="1" applyAlignment="1">
      <alignment horizontal="center" vertical="center"/>
    </xf>
    <xf numFmtId="10" fontId="6" fillId="5" borderId="10" xfId="5" applyNumberFormat="1" applyFont="1" applyFill="1" applyBorder="1" applyAlignment="1">
      <alignment horizontal="center" vertical="center"/>
    </xf>
    <xf numFmtId="17" fontId="7" fillId="0" borderId="0" xfId="3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</cellXfs>
  <cellStyles count="6">
    <cellStyle name="Moeda" xfId="2" builtinId="4"/>
    <cellStyle name="Normal" xfId="0" builtinId="0"/>
    <cellStyle name="Porcentagem" xfId="5" builtinId="5"/>
    <cellStyle name="Vírgula" xfId="1" builtinId="3"/>
    <cellStyle name="Vírgula 2" xfId="3" xr:uid="{70C48AC1-6A40-4880-A0E4-3EC89A277BE4}"/>
    <cellStyle name="Vírgula 3" xfId="4" xr:uid="{968C5040-0340-4201-B255-0F4C1D576D2F}"/>
  </cellStyles>
  <dxfs count="0"/>
  <tableStyles count="0" defaultTableStyle="TableStyleMedium2" defaultPivotStyle="PivotStyleLight16"/>
  <colors>
    <mruColors>
      <color rgb="FFECF4FA"/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58966</xdr:colOff>
      <xdr:row>0</xdr:row>
      <xdr:rowOff>66524</xdr:rowOff>
    </xdr:from>
    <xdr:to>
      <xdr:col>1</xdr:col>
      <xdr:colOff>578203</xdr:colOff>
      <xdr:row>1</xdr:row>
      <xdr:rowOff>169332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6D1739-4E63-4323-B8A0-C9D10366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66" y="66524"/>
          <a:ext cx="853670" cy="282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4AEA-2890-42BC-8313-47E016FF68D6}">
  <dimension ref="B2:O49"/>
  <sheetViews>
    <sheetView showGridLines="0" tabSelected="1" zoomScale="80" zoomScaleNormal="80" workbookViewId="0">
      <selection activeCell="B5" sqref="B5"/>
    </sheetView>
  </sheetViews>
  <sheetFormatPr defaultRowHeight="14.5" x14ac:dyDescent="0.35"/>
  <cols>
    <col min="1" max="1" width="4.7265625" customWidth="1"/>
    <col min="2" max="2" width="10.90625" customWidth="1"/>
    <col min="3" max="3" width="40.36328125" style="5" bestFit="1" customWidth="1"/>
    <col min="4" max="4" width="14.7265625" customWidth="1"/>
    <col min="5" max="7" width="16.81640625" customWidth="1"/>
    <col min="8" max="8" width="18.36328125" customWidth="1"/>
    <col min="9" max="12" width="16.81640625" customWidth="1"/>
    <col min="13" max="13" width="20.08984375" customWidth="1"/>
    <col min="14" max="14" width="16.81640625" customWidth="1"/>
    <col min="15" max="15" width="10.26953125" bestFit="1" customWidth="1"/>
  </cols>
  <sheetData>
    <row r="2" spans="2:14" ht="16" customHeight="1" x14ac:dyDescent="0.35">
      <c r="C2" s="63" t="s">
        <v>31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2:14" ht="16" customHeight="1" x14ac:dyDescent="0.35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2:14" ht="16" customHeight="1" thickBot="1" x14ac:dyDescent="0.4"/>
    <row r="5" spans="2:14" ht="18" customHeight="1" x14ac:dyDescent="0.35">
      <c r="B5" s="43" t="s">
        <v>22</v>
      </c>
      <c r="C5" s="44" t="s">
        <v>0</v>
      </c>
      <c r="D5" s="44" t="s">
        <v>20</v>
      </c>
      <c r="E5" s="44" t="s">
        <v>1</v>
      </c>
      <c r="F5" s="44" t="s">
        <v>2</v>
      </c>
      <c r="G5" s="44" t="s">
        <v>3</v>
      </c>
      <c r="H5" s="44" t="s">
        <v>7</v>
      </c>
      <c r="I5" s="44" t="s">
        <v>8</v>
      </c>
      <c r="J5" s="44" t="s">
        <v>9</v>
      </c>
      <c r="K5" s="44" t="s">
        <v>10</v>
      </c>
      <c r="L5" s="44" t="s">
        <v>4</v>
      </c>
      <c r="M5" s="45" t="s">
        <v>5</v>
      </c>
    </row>
    <row r="6" spans="2:14" ht="18" customHeight="1" x14ac:dyDescent="0.35">
      <c r="B6" s="19" t="s">
        <v>23</v>
      </c>
      <c r="C6" s="20" t="s">
        <v>14</v>
      </c>
      <c r="D6" s="21">
        <v>46204</v>
      </c>
      <c r="E6" s="22">
        <v>46213</v>
      </c>
      <c r="F6" s="23">
        <v>1698072.53</v>
      </c>
      <c r="G6" s="24">
        <v>0</v>
      </c>
      <c r="H6" s="24">
        <v>0</v>
      </c>
      <c r="I6" s="25">
        <v>0</v>
      </c>
      <c r="J6" s="24">
        <v>0</v>
      </c>
      <c r="K6" s="24">
        <v>0</v>
      </c>
      <c r="L6" s="24">
        <v>0</v>
      </c>
      <c r="M6" s="26">
        <f>F6</f>
        <v>1698072.53</v>
      </c>
    </row>
    <row r="7" spans="2:14" ht="18" customHeight="1" thickBot="1" x14ac:dyDescent="0.4">
      <c r="B7" s="19" t="s">
        <v>23</v>
      </c>
      <c r="C7" s="27" t="s">
        <v>16</v>
      </c>
      <c r="D7" s="21">
        <v>46204</v>
      </c>
      <c r="E7" s="22">
        <v>46213</v>
      </c>
      <c r="F7" s="23">
        <v>7662762.3799999999</v>
      </c>
      <c r="G7" s="24">
        <v>0</v>
      </c>
      <c r="H7" s="24">
        <v>0</v>
      </c>
      <c r="I7" s="25">
        <v>0</v>
      </c>
      <c r="J7" s="24">
        <v>0</v>
      </c>
      <c r="K7" s="24">
        <v>0</v>
      </c>
      <c r="L7" s="24">
        <v>0</v>
      </c>
      <c r="M7" s="26">
        <f>M6+F7</f>
        <v>9360834.9100000001</v>
      </c>
    </row>
    <row r="8" spans="2:14" ht="18" customHeight="1" thickBot="1" x14ac:dyDescent="0.4">
      <c r="B8" s="64" t="s">
        <v>21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46">
        <f>M7</f>
        <v>9360834.9100000001</v>
      </c>
    </row>
    <row r="9" spans="2:14" ht="18" customHeight="1" x14ac:dyDescent="0.35">
      <c r="B9" s="68" t="s">
        <v>26</v>
      </c>
      <c r="C9" s="69"/>
      <c r="D9" s="66">
        <v>46218</v>
      </c>
      <c r="E9" s="67"/>
      <c r="F9" s="6">
        <f>M8</f>
        <v>9360834.9100000001</v>
      </c>
      <c r="G9" s="6">
        <f>SUM(G10:G13)</f>
        <v>86743737.884160355</v>
      </c>
      <c r="H9" s="6">
        <f>SUM(H10:H13)</f>
        <v>0</v>
      </c>
      <c r="I9" s="7"/>
      <c r="J9" s="6">
        <f>SUM(J10:J13)</f>
        <v>9360834.9100000039</v>
      </c>
      <c r="K9" s="6">
        <f>SUM(K10:K13)</f>
        <v>9360834.9100000039</v>
      </c>
      <c r="L9" s="6">
        <f>SUM(L10:L13)</f>
        <v>77382902.974160358</v>
      </c>
      <c r="M9" s="6">
        <f>SUM(M10:M13)</f>
        <v>0</v>
      </c>
      <c r="N9" s="51"/>
    </row>
    <row r="10" spans="2:14" ht="18" customHeight="1" x14ac:dyDescent="0.35">
      <c r="B10" s="9" t="s">
        <v>24</v>
      </c>
      <c r="C10" s="10" t="s">
        <v>6</v>
      </c>
      <c r="D10" s="11">
        <v>46204</v>
      </c>
      <c r="E10" s="12">
        <v>46218</v>
      </c>
      <c r="F10" s="13"/>
      <c r="G10" s="13">
        <v>86174042.214160368</v>
      </c>
      <c r="H10" s="13">
        <v>0</v>
      </c>
      <c r="I10" s="14">
        <f>IF($F$9-$H$9&gt;$G$9,1,($F$9-$H$9)/$G$9)</f>
        <v>0.10791366775663601</v>
      </c>
      <c r="J10" s="13">
        <f>G10*I10</f>
        <v>9299356.9607452285</v>
      </c>
      <c r="K10" s="13">
        <f>H10+J10</f>
        <v>9299356.9607452285</v>
      </c>
      <c r="L10" s="13">
        <f>G10-J10</f>
        <v>76874685.253415138</v>
      </c>
      <c r="M10" s="15">
        <v>0</v>
      </c>
    </row>
    <row r="11" spans="2:14" ht="18" customHeight="1" x14ac:dyDescent="0.35">
      <c r="B11" s="9" t="s">
        <v>24</v>
      </c>
      <c r="C11" s="10" t="s">
        <v>13</v>
      </c>
      <c r="D11" s="11">
        <v>46174</v>
      </c>
      <c r="E11" s="12">
        <v>46218</v>
      </c>
      <c r="F11" s="13"/>
      <c r="G11" s="13">
        <v>26493.78</v>
      </c>
      <c r="H11" s="13">
        <v>0</v>
      </c>
      <c r="I11" s="14">
        <f t="shared" ref="I11:I13" si="0">IF($F$9-$H$9&gt;$G$9,1,($F$9-$H$9)/$G$9)</f>
        <v>0.10791366775663601</v>
      </c>
      <c r="J11" s="13">
        <f t="shared" ref="J11:J13" si="1">G11*I11</f>
        <v>2859.0409725374079</v>
      </c>
      <c r="K11" s="13">
        <f t="shared" ref="K11:K13" si="2">H11+J11</f>
        <v>2859.0409725374079</v>
      </c>
      <c r="L11" s="13">
        <f>G11-J11</f>
        <v>23634.73902746259</v>
      </c>
      <c r="M11" s="15">
        <v>0</v>
      </c>
    </row>
    <row r="12" spans="2:14" ht="18" customHeight="1" x14ac:dyDescent="0.35">
      <c r="B12" s="9" t="s">
        <v>24</v>
      </c>
      <c r="C12" s="10" t="s">
        <v>18</v>
      </c>
      <c r="D12" s="11">
        <v>46174</v>
      </c>
      <c r="E12" s="12">
        <v>46218</v>
      </c>
      <c r="F12" s="13"/>
      <c r="G12" s="13">
        <v>41325.32</v>
      </c>
      <c r="H12" s="13">
        <v>0</v>
      </c>
      <c r="I12" s="14">
        <f t="shared" si="0"/>
        <v>0.10791366775663601</v>
      </c>
      <c r="J12" s="13">
        <f t="shared" si="1"/>
        <v>4459.5668524166649</v>
      </c>
      <c r="K12" s="13">
        <f t="shared" si="2"/>
        <v>4459.5668524166649</v>
      </c>
      <c r="L12" s="13">
        <f>G12-J12</f>
        <v>36865.753147583338</v>
      </c>
      <c r="M12" s="15">
        <v>0</v>
      </c>
    </row>
    <row r="13" spans="2:14" ht="18" customHeight="1" thickBot="1" x14ac:dyDescent="0.4">
      <c r="B13" s="9" t="s">
        <v>24</v>
      </c>
      <c r="C13" s="10" t="s">
        <v>17</v>
      </c>
      <c r="D13" s="11">
        <v>46023</v>
      </c>
      <c r="E13" s="12">
        <v>46218</v>
      </c>
      <c r="F13" s="13"/>
      <c r="G13" s="13">
        <v>501876.57</v>
      </c>
      <c r="H13" s="13">
        <v>0</v>
      </c>
      <c r="I13" s="14">
        <f t="shared" si="0"/>
        <v>0.10791366775663601</v>
      </c>
      <c r="J13" s="13">
        <f t="shared" si="1"/>
        <v>54159.341429820073</v>
      </c>
      <c r="K13" s="13">
        <f t="shared" si="2"/>
        <v>54159.341429820073</v>
      </c>
      <c r="L13" s="13">
        <f>G13-J13</f>
        <v>447717.22857017996</v>
      </c>
      <c r="M13" s="15">
        <v>0</v>
      </c>
    </row>
    <row r="14" spans="2:14" ht="18" customHeight="1" x14ac:dyDescent="0.35">
      <c r="B14" s="35" t="s">
        <v>23</v>
      </c>
      <c r="C14" s="36" t="s">
        <v>19</v>
      </c>
      <c r="D14" s="37">
        <v>46174</v>
      </c>
      <c r="E14" s="38">
        <v>46218</v>
      </c>
      <c r="F14" s="52">
        <v>42833061.229999997</v>
      </c>
      <c r="G14" s="40">
        <v>0</v>
      </c>
      <c r="H14" s="40">
        <v>0</v>
      </c>
      <c r="I14" s="41">
        <v>0</v>
      </c>
      <c r="J14" s="40">
        <v>0</v>
      </c>
      <c r="K14" s="40">
        <v>0</v>
      </c>
      <c r="L14" s="40">
        <v>0</v>
      </c>
      <c r="M14" s="42">
        <f>F14</f>
        <v>42833061.229999997</v>
      </c>
      <c r="N14" s="51"/>
    </row>
    <row r="15" spans="2:14" ht="18" customHeight="1" thickBot="1" x14ac:dyDescent="0.4">
      <c r="B15" s="28" t="s">
        <v>23</v>
      </c>
      <c r="C15" s="29" t="s">
        <v>15</v>
      </c>
      <c r="D15" s="30">
        <v>46204</v>
      </c>
      <c r="E15" s="53">
        <v>46218</v>
      </c>
      <c r="F15" s="31">
        <v>66295.42</v>
      </c>
      <c r="G15" s="32">
        <v>0</v>
      </c>
      <c r="H15" s="32">
        <v>0</v>
      </c>
      <c r="I15" s="33">
        <v>0</v>
      </c>
      <c r="J15" s="32">
        <v>0</v>
      </c>
      <c r="K15" s="32">
        <v>0</v>
      </c>
      <c r="L15" s="32">
        <v>0</v>
      </c>
      <c r="M15" s="34">
        <f>M14+F15</f>
        <v>42899356.649999999</v>
      </c>
      <c r="N15" s="51"/>
    </row>
    <row r="16" spans="2:14" ht="18" customHeight="1" thickBot="1" x14ac:dyDescent="0.4">
      <c r="B16" s="64" t="s">
        <v>21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46">
        <f>M15</f>
        <v>42899356.649999999</v>
      </c>
    </row>
    <row r="17" spans="2:15" ht="18" customHeight="1" x14ac:dyDescent="0.35">
      <c r="B17" s="68" t="s">
        <v>27</v>
      </c>
      <c r="C17" s="69"/>
      <c r="D17" s="66">
        <v>46219</v>
      </c>
      <c r="E17" s="67"/>
      <c r="F17" s="6">
        <f>M16</f>
        <v>42899356.649999999</v>
      </c>
      <c r="G17" s="6">
        <f>SUM(G18:G21)</f>
        <v>77382902.974160358</v>
      </c>
      <c r="H17" s="6">
        <f>SUM(H18:H21)</f>
        <v>40546.39</v>
      </c>
      <c r="I17" s="7"/>
      <c r="J17" s="6">
        <f>SUM(J18:J21)</f>
        <v>42858810.260000005</v>
      </c>
      <c r="K17" s="6">
        <f>SUM(K18:K21)</f>
        <v>42899356.63560351</v>
      </c>
      <c r="L17" s="6">
        <f>SUM(L18:L21)</f>
        <v>34524092.714160353</v>
      </c>
      <c r="M17" s="8">
        <v>0</v>
      </c>
    </row>
    <row r="18" spans="2:15" ht="18" customHeight="1" x14ac:dyDescent="0.35">
      <c r="B18" s="9" t="s">
        <v>24</v>
      </c>
      <c r="C18" s="10" t="s">
        <v>6</v>
      </c>
      <c r="D18" s="11">
        <v>46204</v>
      </c>
      <c r="E18" s="12">
        <v>46218</v>
      </c>
      <c r="F18" s="13">
        <v>0</v>
      </c>
      <c r="G18" s="13">
        <f>L10</f>
        <v>76874685.253415138</v>
      </c>
      <c r="H18" s="13">
        <v>40383.040000000001</v>
      </c>
      <c r="I18" s="14">
        <f>IF($F$17-$H$17&gt;$G$17,1,($F$17-$H$17)/$G$17)</f>
        <v>0.55385374046139602</v>
      </c>
      <c r="J18" s="13">
        <f>G18*I18</f>
        <v>42577331.974396497</v>
      </c>
      <c r="K18" s="13">
        <f>ROUND(H18+J18,1)</f>
        <v>42617715</v>
      </c>
      <c r="L18" s="13">
        <f>G18-J18</f>
        <v>34297353.279018641</v>
      </c>
      <c r="M18" s="15">
        <v>0</v>
      </c>
      <c r="O18" s="50"/>
    </row>
    <row r="19" spans="2:15" ht="18" customHeight="1" x14ac:dyDescent="0.35">
      <c r="B19" s="9" t="s">
        <v>24</v>
      </c>
      <c r="C19" s="10" t="s">
        <v>13</v>
      </c>
      <c r="D19" s="11">
        <v>46174</v>
      </c>
      <c r="E19" s="12">
        <v>46218</v>
      </c>
      <c r="F19" s="13">
        <v>0</v>
      </c>
      <c r="G19" s="13">
        <f t="shared" ref="G19:G21" si="3">L11</f>
        <v>23634.73902746259</v>
      </c>
      <c r="H19" s="13">
        <v>7.6</v>
      </c>
      <c r="I19" s="14">
        <f t="shared" ref="I19:I21" si="4">IF($F$17-$H$17&gt;$G$17,1,($F$17-$H$17)/$G$17)</f>
        <v>0.55385374046139602</v>
      </c>
      <c r="J19" s="13">
        <f>G19*I19</f>
        <v>13090.188615189092</v>
      </c>
      <c r="K19" s="13">
        <f t="shared" ref="K19:K21" si="5">H19+J19</f>
        <v>13097.788615189093</v>
      </c>
      <c r="L19" s="13">
        <f>G19-J19</f>
        <v>10544.550412273498</v>
      </c>
      <c r="M19" s="15">
        <v>0</v>
      </c>
    </row>
    <row r="20" spans="2:15" ht="18" customHeight="1" x14ac:dyDescent="0.35">
      <c r="B20" s="9" t="s">
        <v>24</v>
      </c>
      <c r="C20" s="10" t="s">
        <v>18</v>
      </c>
      <c r="D20" s="11">
        <v>46174</v>
      </c>
      <c r="E20" s="12">
        <v>46218</v>
      </c>
      <c r="F20" s="13">
        <v>0</v>
      </c>
      <c r="G20" s="13">
        <f t="shared" si="3"/>
        <v>36865.753147583338</v>
      </c>
      <c r="H20" s="13">
        <v>11.85</v>
      </c>
      <c r="I20" s="14">
        <f t="shared" si="4"/>
        <v>0.55385374046139602</v>
      </c>
      <c r="J20" s="13">
        <f>G20*I20</f>
        <v>20418.235275715517</v>
      </c>
      <c r="K20" s="13">
        <f>H20+J20</f>
        <v>20430.085275715515</v>
      </c>
      <c r="L20" s="13">
        <f>G20-J20</f>
        <v>16447.517871867822</v>
      </c>
      <c r="M20" s="15">
        <v>0</v>
      </c>
    </row>
    <row r="21" spans="2:15" ht="18" customHeight="1" thickBot="1" x14ac:dyDescent="0.4">
      <c r="B21" s="9" t="s">
        <v>24</v>
      </c>
      <c r="C21" s="10" t="s">
        <v>17</v>
      </c>
      <c r="D21" s="11">
        <v>46023</v>
      </c>
      <c r="E21" s="12">
        <v>46218</v>
      </c>
      <c r="F21" s="13">
        <v>0</v>
      </c>
      <c r="G21" s="13">
        <f t="shared" si="3"/>
        <v>447717.22857017996</v>
      </c>
      <c r="H21" s="13">
        <v>143.9</v>
      </c>
      <c r="I21" s="14">
        <f t="shared" si="4"/>
        <v>0.55385374046139602</v>
      </c>
      <c r="J21" s="13">
        <f>G21*I21</f>
        <v>247969.86171260398</v>
      </c>
      <c r="K21" s="13">
        <f t="shared" si="5"/>
        <v>248113.76171260397</v>
      </c>
      <c r="L21" s="13">
        <f>G21-J21</f>
        <v>199747.36685757598</v>
      </c>
      <c r="M21" s="15">
        <v>0</v>
      </c>
    </row>
    <row r="22" spans="2:15" ht="18" customHeight="1" x14ac:dyDescent="0.35">
      <c r="B22" s="35" t="s">
        <v>11</v>
      </c>
      <c r="C22" s="36"/>
      <c r="D22" s="37">
        <v>46204</v>
      </c>
      <c r="E22" s="38">
        <v>46234</v>
      </c>
      <c r="F22" s="39">
        <v>2199601.8499407033</v>
      </c>
      <c r="G22" s="40">
        <v>0</v>
      </c>
      <c r="H22" s="40">
        <v>0</v>
      </c>
      <c r="I22" s="41">
        <v>0</v>
      </c>
      <c r="J22" s="40">
        <v>0</v>
      </c>
      <c r="K22" s="40">
        <v>0</v>
      </c>
      <c r="L22" s="40">
        <v>0</v>
      </c>
      <c r="M22" s="42">
        <f>F22</f>
        <v>2199601.8499407033</v>
      </c>
    </row>
    <row r="23" spans="2:15" ht="18" customHeight="1" thickBot="1" x14ac:dyDescent="0.4">
      <c r="B23" s="28" t="s">
        <v>12</v>
      </c>
      <c r="C23" s="29"/>
      <c r="D23" s="30">
        <v>46204</v>
      </c>
      <c r="E23" s="53">
        <v>46233</v>
      </c>
      <c r="F23" s="31">
        <v>21422680.250876263</v>
      </c>
      <c r="G23" s="32">
        <v>0</v>
      </c>
      <c r="H23" s="32">
        <v>0</v>
      </c>
      <c r="I23" s="33">
        <v>0</v>
      </c>
      <c r="J23" s="32">
        <v>0</v>
      </c>
      <c r="K23" s="32">
        <v>0</v>
      </c>
      <c r="L23" s="32">
        <v>0</v>
      </c>
      <c r="M23" s="34">
        <f>M22+F23</f>
        <v>23622282.100816965</v>
      </c>
    </row>
    <row r="24" spans="2:15" ht="18" customHeight="1" thickBot="1" x14ac:dyDescent="0.4">
      <c r="B24" s="64" t="s">
        <v>21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46">
        <f>M23</f>
        <v>23622282.100816965</v>
      </c>
    </row>
    <row r="25" spans="2:15" ht="18" customHeight="1" thickBot="1" x14ac:dyDescent="0.4">
      <c r="B25" s="68" t="s">
        <v>27</v>
      </c>
      <c r="C25" s="69"/>
      <c r="D25" s="66">
        <v>46237</v>
      </c>
      <c r="E25" s="67"/>
      <c r="F25" s="6">
        <f>M24</f>
        <v>23622282.100816965</v>
      </c>
      <c r="G25" s="6">
        <f>SUM(G26:G29)</f>
        <v>34524092.714160353</v>
      </c>
      <c r="H25" s="6">
        <f>SUM(H26:H29)</f>
        <v>236344.3</v>
      </c>
      <c r="I25" s="7"/>
      <c r="J25" s="6">
        <f>SUM(J26:J29)</f>
        <v>23385937.800816968</v>
      </c>
      <c r="K25" s="6">
        <f>SUM(K26:K29)</f>
        <v>23622282.103909925</v>
      </c>
      <c r="L25" s="6">
        <f t="shared" ref="L25" si="6">SUM(L26:L29)</f>
        <v>11138154.91334339</v>
      </c>
      <c r="M25" s="8">
        <v>0</v>
      </c>
    </row>
    <row r="26" spans="2:15" ht="18" customHeight="1" x14ac:dyDescent="0.35">
      <c r="B26" s="54" t="s">
        <v>24</v>
      </c>
      <c r="C26" s="55" t="s">
        <v>6</v>
      </c>
      <c r="D26" s="56">
        <v>46204</v>
      </c>
      <c r="E26" s="57">
        <v>46218</v>
      </c>
      <c r="F26" s="47">
        <v>0</v>
      </c>
      <c r="G26" s="47">
        <f>L18</f>
        <v>34297353.279018641</v>
      </c>
      <c r="H26" s="47">
        <v>234957.3</v>
      </c>
      <c r="I26" s="58">
        <f>IF($F$25-$H$25&gt;$G$25,1,($F$25-$H$25)/$G$25)</f>
        <v>0.67738022819134136</v>
      </c>
      <c r="J26" s="47">
        <f>G26*I26</f>
        <v>23232348.990500696</v>
      </c>
      <c r="K26" s="47">
        <f>H26+J26</f>
        <v>23467306.290500697</v>
      </c>
      <c r="L26" s="47">
        <f>G26-J26</f>
        <v>11065004.288517945</v>
      </c>
      <c r="M26" s="48">
        <v>0</v>
      </c>
    </row>
    <row r="27" spans="2:15" ht="18" customHeight="1" x14ac:dyDescent="0.35">
      <c r="B27" s="9" t="s">
        <v>24</v>
      </c>
      <c r="C27" s="10" t="s">
        <v>13</v>
      </c>
      <c r="D27" s="11">
        <v>46174</v>
      </c>
      <c r="E27" s="12">
        <v>46218</v>
      </c>
      <c r="F27" s="13">
        <v>0</v>
      </c>
      <c r="G27" s="13">
        <f t="shared" ref="G27:G29" si="7">L19</f>
        <v>10544.550412273498</v>
      </c>
      <c r="H27" s="13">
        <v>64.5</v>
      </c>
      <c r="I27" s="14">
        <f t="shared" ref="I27:I29" si="8">IF($F$25-$H$25&gt;$G$25,1,($F$25-$H$25)/$G$25)</f>
        <v>0.67738022819134136</v>
      </c>
      <c r="J27" s="13">
        <f>G27*I27</f>
        <v>7142.6699644409246</v>
      </c>
      <c r="K27" s="13">
        <f>ROUND(H27+J27,2)</f>
        <v>7207.17</v>
      </c>
      <c r="L27" s="13">
        <f t="shared" ref="L27:L29" si="9">G27-J27</f>
        <v>3401.8804478325737</v>
      </c>
      <c r="M27" s="15">
        <v>0</v>
      </c>
    </row>
    <row r="28" spans="2:15" ht="18" customHeight="1" x14ac:dyDescent="0.35">
      <c r="B28" s="9" t="s">
        <v>24</v>
      </c>
      <c r="C28" s="10" t="s">
        <v>18</v>
      </c>
      <c r="D28" s="11">
        <v>46174</v>
      </c>
      <c r="E28" s="12">
        <v>46218</v>
      </c>
      <c r="F28" s="13">
        <v>0</v>
      </c>
      <c r="G28" s="13">
        <f t="shared" si="7"/>
        <v>16447.517871867822</v>
      </c>
      <c r="H28" s="13">
        <v>100.61</v>
      </c>
      <c r="I28" s="14">
        <f t="shared" si="8"/>
        <v>0.67738022819134136</v>
      </c>
      <c r="J28" s="13">
        <f>G28*I28</f>
        <v>11141.22340922699</v>
      </c>
      <c r="K28" s="13">
        <f t="shared" ref="K28" si="10">H28+J28</f>
        <v>11241.833409226991</v>
      </c>
      <c r="L28" s="13">
        <f t="shared" si="9"/>
        <v>5306.2944626408316</v>
      </c>
      <c r="M28" s="15">
        <v>0</v>
      </c>
    </row>
    <row r="29" spans="2:15" ht="18" customHeight="1" thickBot="1" x14ac:dyDescent="0.4">
      <c r="B29" s="59" t="s">
        <v>24</v>
      </c>
      <c r="C29" s="16" t="s">
        <v>17</v>
      </c>
      <c r="D29" s="60">
        <v>46023</v>
      </c>
      <c r="E29" s="61">
        <v>46218</v>
      </c>
      <c r="F29" s="17">
        <v>0</v>
      </c>
      <c r="G29" s="17">
        <f t="shared" si="7"/>
        <v>199747.36685757598</v>
      </c>
      <c r="H29" s="17">
        <v>1221.8900000000001</v>
      </c>
      <c r="I29" s="62">
        <f t="shared" si="8"/>
        <v>0.67738022819134136</v>
      </c>
      <c r="J29" s="17">
        <f>G29*I29</f>
        <v>135304.91694260438</v>
      </c>
      <c r="K29" s="17">
        <f>ROUND(H29+J29,2)</f>
        <v>136526.81</v>
      </c>
      <c r="L29" s="17">
        <f t="shared" si="9"/>
        <v>64442.449914971599</v>
      </c>
      <c r="M29" s="18">
        <v>0</v>
      </c>
    </row>
    <row r="30" spans="2:15" ht="18" customHeight="1" thickBot="1" x14ac:dyDescent="0.4">
      <c r="B30" s="19" t="s">
        <v>23</v>
      </c>
      <c r="C30" s="20" t="s">
        <v>29</v>
      </c>
      <c r="D30" s="21">
        <v>46204</v>
      </c>
      <c r="E30" s="22">
        <v>46239</v>
      </c>
      <c r="F30" s="23">
        <v>7317466.9500000002</v>
      </c>
      <c r="G30" s="24">
        <v>0</v>
      </c>
      <c r="H30" s="24">
        <v>0</v>
      </c>
      <c r="I30" s="25">
        <v>0</v>
      </c>
      <c r="J30" s="24">
        <v>0</v>
      </c>
      <c r="K30" s="24">
        <v>0</v>
      </c>
      <c r="L30" s="24">
        <v>0</v>
      </c>
      <c r="M30" s="26">
        <f>F30</f>
        <v>7317466.9500000002</v>
      </c>
    </row>
    <row r="31" spans="2:15" ht="18" customHeight="1" thickBot="1" x14ac:dyDescent="0.4">
      <c r="B31" s="64" t="s">
        <v>23</v>
      </c>
      <c r="C31" s="65" t="s">
        <v>14</v>
      </c>
      <c r="D31" s="65">
        <v>46239</v>
      </c>
      <c r="E31" s="65">
        <v>46239</v>
      </c>
      <c r="F31" s="65">
        <f>M30</f>
        <v>7317466.9500000002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46">
        <f>M30</f>
        <v>7317466.9500000002</v>
      </c>
    </row>
    <row r="32" spans="2:15" ht="18" customHeight="1" thickBot="1" x14ac:dyDescent="0.4">
      <c r="B32" s="68" t="s">
        <v>27</v>
      </c>
      <c r="C32" s="69"/>
      <c r="D32" s="66">
        <v>46239</v>
      </c>
      <c r="E32" s="67"/>
      <c r="F32" s="6">
        <f>M31</f>
        <v>7317466.9500000002</v>
      </c>
      <c r="G32" s="6">
        <f>SUM(G33:G36)</f>
        <v>11138154.91334339</v>
      </c>
      <c r="H32" s="6">
        <f>SUM(H33:H36)</f>
        <v>93862.959999999992</v>
      </c>
      <c r="I32" s="7"/>
      <c r="J32" s="6">
        <f>SUM(J33:J36)</f>
        <v>7223603.9899999993</v>
      </c>
      <c r="K32" s="6">
        <f>SUM(K33:K36)</f>
        <v>7317466.9499999993</v>
      </c>
      <c r="L32" s="6">
        <f t="shared" ref="L32" si="11">SUM(L33:L36)</f>
        <v>3914550.9316926058</v>
      </c>
      <c r="M32" s="8">
        <v>0</v>
      </c>
    </row>
    <row r="33" spans="2:13" ht="18" customHeight="1" x14ac:dyDescent="0.35">
      <c r="B33" s="54" t="s">
        <v>24</v>
      </c>
      <c r="C33" s="55" t="s">
        <v>6</v>
      </c>
      <c r="D33" s="56">
        <v>46204</v>
      </c>
      <c r="E33" s="57">
        <v>46218</v>
      </c>
      <c r="F33" s="47">
        <v>0</v>
      </c>
      <c r="G33" s="47">
        <f>L26</f>
        <v>11065004.288517945</v>
      </c>
      <c r="H33" s="47">
        <v>93368.23</v>
      </c>
      <c r="I33" s="58">
        <f>IF($F$32-$H$32&gt;$G$32,1,($F$32-$H$32)/$G$32)</f>
        <v>0.64854583602048843</v>
      </c>
      <c r="J33" s="47">
        <f>G33*I33</f>
        <v>7176162.4568671603</v>
      </c>
      <c r="K33" s="47">
        <f>H33+J33</f>
        <v>7269530.6868671607</v>
      </c>
      <c r="L33" s="47">
        <v>3888841.84</v>
      </c>
      <c r="M33" s="48">
        <v>0</v>
      </c>
    </row>
    <row r="34" spans="2:13" ht="18" customHeight="1" x14ac:dyDescent="0.35">
      <c r="B34" s="9" t="s">
        <v>24</v>
      </c>
      <c r="C34" s="10" t="s">
        <v>13</v>
      </c>
      <c r="D34" s="11">
        <v>46174</v>
      </c>
      <c r="E34" s="12">
        <v>46218</v>
      </c>
      <c r="F34" s="13">
        <v>0</v>
      </c>
      <c r="G34" s="13">
        <f t="shared" ref="G34:G36" si="12">L27</f>
        <v>3401.8804478325737</v>
      </c>
      <c r="H34" s="13">
        <v>23.01</v>
      </c>
      <c r="I34" s="14">
        <f t="shared" ref="I34:I36" si="13">IF($F$32-$H$32&gt;$G$32,1,($F$32-$H$32)/$G$32)</f>
        <v>0.64854583602048843</v>
      </c>
      <c r="J34" s="13">
        <f>G34*I34</f>
        <v>2206.2753990813303</v>
      </c>
      <c r="K34" s="13">
        <f>H34+J34</f>
        <v>2229.2853990813305</v>
      </c>
      <c r="L34" s="13">
        <f>G34-J34</f>
        <v>1195.6050487512434</v>
      </c>
      <c r="M34" s="15">
        <v>0</v>
      </c>
    </row>
    <row r="35" spans="2:13" ht="18" customHeight="1" x14ac:dyDescent="0.35">
      <c r="B35" s="9" t="s">
        <v>24</v>
      </c>
      <c r="C35" s="10" t="s">
        <v>18</v>
      </c>
      <c r="D35" s="11">
        <v>46174</v>
      </c>
      <c r="E35" s="12">
        <v>46218</v>
      </c>
      <c r="F35" s="13">
        <v>0</v>
      </c>
      <c r="G35" s="13">
        <f t="shared" si="12"/>
        <v>5306.2944626408316</v>
      </c>
      <c r="H35" s="13">
        <v>35.89</v>
      </c>
      <c r="I35" s="14">
        <f t="shared" si="13"/>
        <v>0.64854583602048843</v>
      </c>
      <c r="J35" s="13">
        <f t="shared" ref="J35:J36" si="14">G35*I35</f>
        <v>3441.3751784442866</v>
      </c>
      <c r="K35" s="13">
        <f t="shared" ref="K35:K36" si="15">H35+J35</f>
        <v>3477.2651784442864</v>
      </c>
      <c r="L35" s="13">
        <f t="shared" ref="L35:L36" si="16">G35-J35</f>
        <v>1864.919284196545</v>
      </c>
      <c r="M35" s="15">
        <v>0</v>
      </c>
    </row>
    <row r="36" spans="2:13" ht="18" customHeight="1" thickBot="1" x14ac:dyDescent="0.4">
      <c r="B36" s="59" t="s">
        <v>24</v>
      </c>
      <c r="C36" s="16" t="s">
        <v>17</v>
      </c>
      <c r="D36" s="60">
        <v>46023</v>
      </c>
      <c r="E36" s="61">
        <v>46218</v>
      </c>
      <c r="F36" s="17">
        <v>0</v>
      </c>
      <c r="G36" s="17">
        <f t="shared" si="12"/>
        <v>64442.449914971599</v>
      </c>
      <c r="H36" s="17">
        <v>435.83</v>
      </c>
      <c r="I36" s="62">
        <f t="shared" si="13"/>
        <v>0.64854583602048843</v>
      </c>
      <c r="J36" s="17">
        <f t="shared" si="14"/>
        <v>41793.882555313707</v>
      </c>
      <c r="K36" s="17">
        <f t="shared" si="15"/>
        <v>42229.712555313708</v>
      </c>
      <c r="L36" s="17">
        <f t="shared" si="16"/>
        <v>22648.567359657893</v>
      </c>
      <c r="M36" s="18">
        <v>0</v>
      </c>
    </row>
    <row r="37" spans="2:13" ht="18" customHeight="1" thickBot="1" x14ac:dyDescent="0.4">
      <c r="B37" s="19" t="s">
        <v>23</v>
      </c>
      <c r="C37" s="27" t="s">
        <v>16</v>
      </c>
      <c r="D37" s="21">
        <v>46235</v>
      </c>
      <c r="E37" s="22">
        <v>46244</v>
      </c>
      <c r="F37" s="23">
        <v>7662762.3799999999</v>
      </c>
      <c r="G37" s="24">
        <v>0</v>
      </c>
      <c r="H37" s="24">
        <v>0</v>
      </c>
      <c r="I37" s="25">
        <v>0</v>
      </c>
      <c r="J37" s="24">
        <v>0</v>
      </c>
      <c r="K37" s="24">
        <v>0</v>
      </c>
      <c r="L37" s="24">
        <v>0</v>
      </c>
      <c r="M37" s="26">
        <f>M36+F37</f>
        <v>7662762.3799999999</v>
      </c>
    </row>
    <row r="38" spans="2:13" ht="18" customHeight="1" thickBot="1" x14ac:dyDescent="0.4">
      <c r="B38" s="64" t="s">
        <v>23</v>
      </c>
      <c r="C38" s="65" t="s">
        <v>14</v>
      </c>
      <c r="D38" s="65">
        <v>46239</v>
      </c>
      <c r="E38" s="65">
        <v>46239</v>
      </c>
      <c r="F38" s="65">
        <f>M37</f>
        <v>7662762.3799999999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46">
        <f>M37</f>
        <v>7662762.3799999999</v>
      </c>
    </row>
    <row r="39" spans="2:13" ht="18" customHeight="1" thickBot="1" x14ac:dyDescent="0.4">
      <c r="B39" s="68" t="s">
        <v>27</v>
      </c>
      <c r="C39" s="69"/>
      <c r="D39" s="66">
        <v>46245</v>
      </c>
      <c r="E39" s="67"/>
      <c r="F39" s="6">
        <f>M38</f>
        <v>7662762.3799999999</v>
      </c>
      <c r="G39" s="6">
        <f>SUM(G40:G43)</f>
        <v>3914550.9316926058</v>
      </c>
      <c r="H39" s="6">
        <f>SUM(H40:H43)</f>
        <v>33038.430000000008</v>
      </c>
      <c r="I39" s="7"/>
      <c r="J39" s="6">
        <f>SUM(J40:J43)</f>
        <v>3914550.9316926058</v>
      </c>
      <c r="K39" s="6">
        <f>SUM(K40:K43)</f>
        <v>3947589.3616926055</v>
      </c>
      <c r="L39" s="6">
        <f>SUM(L40:L43)</f>
        <v>0</v>
      </c>
      <c r="M39" s="8">
        <v>0</v>
      </c>
    </row>
    <row r="40" spans="2:13" ht="18" customHeight="1" x14ac:dyDescent="0.35">
      <c r="B40" s="54" t="s">
        <v>24</v>
      </c>
      <c r="C40" s="55" t="s">
        <v>6</v>
      </c>
      <c r="D40" s="56">
        <v>46204</v>
      </c>
      <c r="E40" s="57">
        <v>46218</v>
      </c>
      <c r="F40" s="13">
        <v>0</v>
      </c>
      <c r="G40" s="13">
        <f>L33</f>
        <v>3888841.84</v>
      </c>
      <c r="H40" s="13">
        <v>32814.65</v>
      </c>
      <c r="I40" s="58">
        <f>IF($F$39-$H$39&gt;$G$39,1,($F$39-$H$39)/$G$39)</f>
        <v>1</v>
      </c>
      <c r="J40" s="47">
        <f>G40*I40</f>
        <v>3888841.84</v>
      </c>
      <c r="K40" s="47">
        <f>H40+J40</f>
        <v>3921656.4899999998</v>
      </c>
      <c r="L40" s="47">
        <f>G40-J40</f>
        <v>0</v>
      </c>
      <c r="M40" s="48">
        <v>0</v>
      </c>
    </row>
    <row r="41" spans="2:13" ht="18" customHeight="1" x14ac:dyDescent="0.35">
      <c r="B41" s="9" t="s">
        <v>24</v>
      </c>
      <c r="C41" s="10" t="s">
        <v>13</v>
      </c>
      <c r="D41" s="11">
        <v>46174</v>
      </c>
      <c r="E41" s="12">
        <v>46218</v>
      </c>
      <c r="F41" s="13">
        <v>0</v>
      </c>
      <c r="G41" s="13">
        <f t="shared" ref="G41:G43" si="17">L34</f>
        <v>1195.6050487512434</v>
      </c>
      <c r="H41" s="13">
        <v>10.41</v>
      </c>
      <c r="I41" s="14">
        <f>IF($F$39-$H$39&gt;$G$39,1,($F$39-$H$39)/$G$39)</f>
        <v>1</v>
      </c>
      <c r="J41" s="13">
        <f>G41*I41</f>
        <v>1195.6050487512434</v>
      </c>
      <c r="K41" s="13">
        <f>H41+J41</f>
        <v>1206.0150487512435</v>
      </c>
      <c r="L41" s="13">
        <f>G41-J41</f>
        <v>0</v>
      </c>
      <c r="M41" s="15">
        <v>0</v>
      </c>
    </row>
    <row r="42" spans="2:13" ht="18" customHeight="1" x14ac:dyDescent="0.35">
      <c r="B42" s="9" t="s">
        <v>24</v>
      </c>
      <c r="C42" s="10" t="s">
        <v>18</v>
      </c>
      <c r="D42" s="11">
        <v>46174</v>
      </c>
      <c r="E42" s="12">
        <v>46218</v>
      </c>
      <c r="F42" s="13">
        <v>0</v>
      </c>
      <c r="G42" s="13">
        <f t="shared" si="17"/>
        <v>1864.919284196545</v>
      </c>
      <c r="H42" s="13">
        <v>16.23</v>
      </c>
      <c r="I42" s="14">
        <f t="shared" ref="I42:I43" si="18">IF($F$39-$H$39&gt;$G$39,1,($F$39-$H$39)/$G$39)</f>
        <v>1</v>
      </c>
      <c r="J42" s="13">
        <f>G42*I42</f>
        <v>1864.919284196545</v>
      </c>
      <c r="K42" s="13">
        <f>H42+J42</f>
        <v>1881.1492841965451</v>
      </c>
      <c r="L42" s="13">
        <f>G42-J42</f>
        <v>0</v>
      </c>
      <c r="M42" s="15">
        <v>0</v>
      </c>
    </row>
    <row r="43" spans="2:13" ht="18" customHeight="1" thickBot="1" x14ac:dyDescent="0.4">
      <c r="B43" s="59" t="s">
        <v>24</v>
      </c>
      <c r="C43" s="16" t="s">
        <v>17</v>
      </c>
      <c r="D43" s="60">
        <v>46023</v>
      </c>
      <c r="E43" s="61">
        <v>46218</v>
      </c>
      <c r="F43" s="13">
        <v>0</v>
      </c>
      <c r="G43" s="13">
        <f t="shared" si="17"/>
        <v>22648.567359657893</v>
      </c>
      <c r="H43" s="13">
        <v>197.14</v>
      </c>
      <c r="I43" s="14">
        <f t="shared" si="18"/>
        <v>1</v>
      </c>
      <c r="J43" s="13">
        <f>G43*I43</f>
        <v>22648.567359657893</v>
      </c>
      <c r="K43" s="13">
        <f>H43+J43</f>
        <v>22845.707359657892</v>
      </c>
      <c r="L43" s="13">
        <f>G43-J43</f>
        <v>0</v>
      </c>
      <c r="M43" s="15">
        <v>0</v>
      </c>
    </row>
    <row r="44" spans="2:13" ht="18" customHeight="1" thickBot="1" x14ac:dyDescent="0.4">
      <c r="B44" s="64" t="s">
        <v>21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46">
        <f>F39-K39</f>
        <v>3715173.0183073943</v>
      </c>
    </row>
    <row r="46" spans="2:13" s="1" customFormat="1" ht="15" customHeight="1" x14ac:dyDescent="0.3">
      <c r="B46" s="49" t="s">
        <v>28</v>
      </c>
      <c r="C46" s="3"/>
      <c r="E46" s="4"/>
      <c r="F46" s="4"/>
      <c r="H46" s="3"/>
    </row>
    <row r="47" spans="2:13" s="1" customFormat="1" ht="9" customHeight="1" x14ac:dyDescent="0.3">
      <c r="C47" s="3"/>
      <c r="H47" s="3"/>
      <c r="K47" s="2"/>
    </row>
    <row r="48" spans="2:13" s="1" customFormat="1" ht="15" customHeight="1" x14ac:dyDescent="0.35">
      <c r="B48" t="s">
        <v>30</v>
      </c>
      <c r="C48" s="5"/>
      <c r="D48"/>
      <c r="E48"/>
      <c r="F48"/>
      <c r="G48"/>
      <c r="H48"/>
      <c r="I48"/>
      <c r="J48"/>
      <c r="K48"/>
      <c r="L48"/>
    </row>
    <row r="49" spans="2:2" x14ac:dyDescent="0.35">
      <c r="B49" t="s">
        <v>25</v>
      </c>
    </row>
  </sheetData>
  <mergeCells count="17">
    <mergeCell ref="B25:C25"/>
    <mergeCell ref="D25:E25"/>
    <mergeCell ref="B44:L44"/>
    <mergeCell ref="B16:L16"/>
    <mergeCell ref="B17:C17"/>
    <mergeCell ref="D17:E17"/>
    <mergeCell ref="B31:L31"/>
    <mergeCell ref="B32:C32"/>
    <mergeCell ref="D32:E32"/>
    <mergeCell ref="B38:L38"/>
    <mergeCell ref="B39:C39"/>
    <mergeCell ref="D39:E39"/>
    <mergeCell ref="C2:M3"/>
    <mergeCell ref="B24:L24"/>
    <mergeCell ref="D9:E9"/>
    <mergeCell ref="B8:L8"/>
    <mergeCell ref="B9:C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K27:K28" formula="1"/>
    <ignoredError sqref="G9:H9 H17 H25 H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Kauane Araujo Silva</dc:creator>
  <cp:lastModifiedBy>Janaina Silva de Oliveira</cp:lastModifiedBy>
  <cp:lastPrinted>2026-07-10T18:15:47Z</cp:lastPrinted>
  <dcterms:created xsi:type="dcterms:W3CDTF">2024-04-10T22:37:04Z</dcterms:created>
  <dcterms:modified xsi:type="dcterms:W3CDTF">2026-07-13T17:47:15Z</dcterms:modified>
</cp:coreProperties>
</file>