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CSE\CONTA RGR\2026\05-maio\Movimentações Financeiras\2026\"/>
    </mc:Choice>
  </mc:AlternateContent>
  <xr:revisionPtr revIDLastSave="0" documentId="13_ncr:1_{7355561E-C71D-4C00-9BFA-6BAA23D2B8FB}" xr6:coauthVersionLast="47" xr6:coauthVersionMax="47" xr10:uidLastSave="{00000000-0000-0000-0000-000000000000}"/>
  <bookViews>
    <workbookView xWindow="-110" yWindow="-110" windowWidth="19420" windowHeight="10300" xr2:uid="{8E682826-91DF-4974-A9DE-22F5FD959784}"/>
  </bookViews>
  <sheets>
    <sheet name="Fluxo Mens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M7" i="2"/>
  <c r="M6" i="2"/>
  <c r="K26" i="2"/>
  <c r="K28" i="2"/>
  <c r="K29" i="2"/>
  <c r="K30" i="2"/>
  <c r="K27" i="2"/>
  <c r="G27" i="2"/>
  <c r="L19" i="2"/>
  <c r="L14" i="2"/>
  <c r="L13" i="2"/>
  <c r="L12" i="2"/>
  <c r="L11" i="2"/>
  <c r="H18" i="2"/>
  <c r="F26" i="2"/>
  <c r="M25" i="2"/>
  <c r="I11" i="2"/>
  <c r="F18" i="2"/>
  <c r="M17" i="2"/>
  <c r="M16" i="2"/>
  <c r="M15" i="2"/>
  <c r="H26" i="2"/>
  <c r="M23" i="2"/>
  <c r="M24" i="2" s="1"/>
  <c r="L10" i="2" l="1"/>
  <c r="M10" i="2"/>
  <c r="H10" i="2"/>
  <c r="G10" i="2"/>
  <c r="M9" i="2" l="1"/>
  <c r="F10" i="2" s="1"/>
  <c r="J11" i="2" l="1"/>
  <c r="I14" i="2"/>
  <c r="J14" i="2" s="1"/>
  <c r="I12" i="2"/>
  <c r="J12" i="2" s="1"/>
  <c r="I13" i="2"/>
  <c r="J13" i="2" s="1"/>
  <c r="J10" i="2" l="1"/>
  <c r="G21" i="2"/>
  <c r="K13" i="2"/>
  <c r="K11" i="2"/>
  <c r="K14" i="2"/>
  <c r="G22" i="2"/>
  <c r="K12" i="2"/>
  <c r="G20" i="2"/>
  <c r="K10" i="2" l="1"/>
  <c r="G19" i="2"/>
  <c r="J19" i="2" l="1"/>
  <c r="K19" i="2" s="1"/>
  <c r="G18" i="2"/>
  <c r="J22" i="2" l="1"/>
  <c r="L22" i="2" s="1"/>
  <c r="J20" i="2"/>
  <c r="L20" i="2" s="1"/>
  <c r="J21" i="2"/>
  <c r="L21" i="2" s="1"/>
  <c r="J18" i="2" l="1"/>
  <c r="K21" i="2"/>
  <c r="G29" i="2"/>
  <c r="K20" i="2"/>
  <c r="G28" i="2"/>
  <c r="K22" i="2"/>
  <c r="G30" i="2"/>
  <c r="G26" i="2" s="1"/>
  <c r="L18" i="2" l="1"/>
  <c r="K18" i="2"/>
  <c r="J29" i="2"/>
  <c r="J27" i="2"/>
  <c r="J30" i="2"/>
  <c r="J28" i="2"/>
  <c r="J26" i="2" l="1"/>
  <c r="M31" i="2"/>
  <c r="L28" i="2"/>
  <c r="L30" i="2"/>
  <c r="L27" i="2"/>
  <c r="L29" i="2"/>
  <c r="L26" i="2" l="1"/>
</calcChain>
</file>

<file path=xl/sharedStrings.xml><?xml version="1.0" encoding="utf-8"?>
<sst xmlns="http://schemas.openxmlformats.org/spreadsheetml/2006/main" count="59" uniqueCount="32">
  <si>
    <t>Descrição</t>
  </si>
  <si>
    <t xml:space="preserve">Data </t>
  </si>
  <si>
    <t>Crédito Previsto</t>
  </si>
  <si>
    <t>Débito Previsto</t>
  </si>
  <si>
    <t xml:space="preserve">Pendente </t>
  </si>
  <si>
    <t>Saldo em Conta</t>
  </si>
  <si>
    <t>CESP/TRUE - Indenização das Concessões</t>
  </si>
  <si>
    <t>Atualização Rateio</t>
  </si>
  <si>
    <t>Rateio %</t>
  </si>
  <si>
    <t>Parcela Rateio</t>
  </si>
  <si>
    <t>Total a Pagar</t>
  </si>
  <si>
    <t>Amortização e Juros de Reversão</t>
  </si>
  <si>
    <t>Reposição Emp. Financiamentos Concedido - Ofício 400</t>
  </si>
  <si>
    <t>AFLUENTE - Devolução Quota RGR</t>
  </si>
  <si>
    <t>Saldo</t>
  </si>
  <si>
    <t>Parcelamento</t>
  </si>
  <si>
    <t>Restituição Ex Designadas</t>
  </si>
  <si>
    <t>ENBPar - Caft Busa</t>
  </si>
  <si>
    <t>FDA - Devolução Quota RGR</t>
  </si>
  <si>
    <t>Quotas Transmissoras e Geradoras</t>
  </si>
  <si>
    <t>Competência</t>
  </si>
  <si>
    <t>SADO DISPONÍVEL</t>
  </si>
  <si>
    <t>Tipo</t>
  </si>
  <si>
    <t>Receita</t>
  </si>
  <si>
    <t>Despesa</t>
  </si>
  <si>
    <t>²Atualização do rateio referente à incidência de juros de mora de 1% (um por cento) ao mês, calculados pro rata tempore, conforme o PRORET, bem como da indenização pela taxa SELIC relativa à PRT nº 727/2023</t>
  </si>
  <si>
    <t>Relatório publicado em 07/05/2026</t>
  </si>
  <si>
    <t>Financiamentos concedidos</t>
  </si>
  <si>
    <t>Repasse - Maio</t>
  </si>
  <si>
    <t>Repasse pendente - Maio</t>
  </si>
  <si>
    <t>Movimentações Previstas para Conta RGR - 06/05/2026 à 01/06/2026</t>
  </si>
  <si>
    <t xml:space="preserve">¹O relatório apresenta receitas e despesas esperadas para a conta RGR no período de 06/05/2026 à 01/06/2026 e não inclui previsão de despesas bancárias e possiveis inadimplências. Trata-se de uma estimativa e assim pode divergir do realizado.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</si>
</sst>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mmmm/yyyy"/>
    <numFmt numFmtId="165" formatCode="0.00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6038D"/>
        <bgColor indexed="64"/>
      </patternFill>
    </fill>
    <fill>
      <patternFill patternType="solid">
        <fgColor rgb="FFECF4FA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8" fontId="3" fillId="0" borderId="0" xfId="0" applyNumberFormat="1" applyFont="1"/>
    <xf numFmtId="0" fontId="3" fillId="0" borderId="0" xfId="0" applyFont="1" applyAlignment="1">
      <alignment horizontal="center"/>
    </xf>
    <xf numFmtId="44" fontId="3" fillId="0" borderId="0" xfId="0" applyNumberFormat="1" applyFont="1"/>
    <xf numFmtId="0" fontId="0" fillId="0" borderId="0" xfId="0" applyAlignment="1">
      <alignment horizontal="center"/>
    </xf>
    <xf numFmtId="44" fontId="4" fillId="4" borderId="5" xfId="0" applyNumberFormat="1" applyFont="1" applyFill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44" fontId="4" fillId="4" borderId="6" xfId="0" applyNumberFormat="1" applyFont="1" applyFill="1" applyBorder="1" applyAlignment="1">
      <alignment vertical="center"/>
    </xf>
    <xf numFmtId="0" fontId="6" fillId="5" borderId="7" xfId="0" applyFont="1" applyFill="1" applyBorder="1" applyAlignment="1">
      <alignment vertical="center"/>
    </xf>
    <xf numFmtId="0" fontId="6" fillId="5" borderId="0" xfId="0" applyFont="1" applyFill="1" applyAlignment="1">
      <alignment vertical="center"/>
    </xf>
    <xf numFmtId="164" fontId="6" fillId="5" borderId="0" xfId="0" quotePrefix="1" applyNumberFormat="1" applyFont="1" applyFill="1" applyAlignment="1">
      <alignment horizontal="center" vertical="center"/>
    </xf>
    <xf numFmtId="14" fontId="6" fillId="5" borderId="0" xfId="0" applyNumberFormat="1" applyFont="1" applyFill="1" applyAlignment="1">
      <alignment horizontal="center" vertical="center"/>
    </xf>
    <xf numFmtId="44" fontId="6" fillId="5" borderId="0" xfId="2" applyFont="1" applyFill="1" applyBorder="1" applyAlignment="1">
      <alignment vertical="center"/>
    </xf>
    <xf numFmtId="10" fontId="6" fillId="5" borderId="0" xfId="5" applyNumberFormat="1" applyFont="1" applyFill="1" applyBorder="1" applyAlignment="1">
      <alignment horizontal="center" vertical="center"/>
    </xf>
    <xf numFmtId="44" fontId="6" fillId="5" borderId="8" xfId="2" applyFont="1" applyFill="1" applyBorder="1" applyAlignment="1">
      <alignment horizontal="center" vertical="center"/>
    </xf>
    <xf numFmtId="0" fontId="6" fillId="5" borderId="9" xfId="0" applyFont="1" applyFill="1" applyBorder="1" applyAlignment="1">
      <alignment vertical="center"/>
    </xf>
    <xf numFmtId="0" fontId="6" fillId="5" borderId="10" xfId="0" applyFont="1" applyFill="1" applyBorder="1" applyAlignment="1">
      <alignment vertical="center"/>
    </xf>
    <xf numFmtId="164" fontId="6" fillId="5" borderId="10" xfId="0" quotePrefix="1" applyNumberFormat="1" applyFont="1" applyFill="1" applyBorder="1" applyAlignment="1">
      <alignment horizontal="center" vertical="center"/>
    </xf>
    <xf numFmtId="44" fontId="6" fillId="5" borderId="10" xfId="2" applyFont="1" applyFill="1" applyBorder="1" applyAlignment="1">
      <alignment vertical="center"/>
    </xf>
    <xf numFmtId="44" fontId="6" fillId="5" borderId="11" xfId="2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164" fontId="6" fillId="3" borderId="0" xfId="0" quotePrefix="1" applyNumberFormat="1" applyFont="1" applyFill="1" applyAlignment="1">
      <alignment horizontal="center" vertical="center"/>
    </xf>
    <xf numFmtId="14" fontId="6" fillId="0" borderId="0" xfId="0" quotePrefix="1" applyNumberFormat="1" applyFont="1" applyAlignment="1">
      <alignment horizontal="center" vertical="center"/>
    </xf>
    <xf numFmtId="44" fontId="6" fillId="0" borderId="0" xfId="2" applyFont="1" applyFill="1" applyBorder="1" applyAlignment="1">
      <alignment vertical="center"/>
    </xf>
    <xf numFmtId="44" fontId="6" fillId="0" borderId="0" xfId="2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horizontal="center" vertical="center"/>
    </xf>
    <xf numFmtId="44" fontId="6" fillId="0" borderId="8" xfId="2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164" fontId="6" fillId="3" borderId="10" xfId="0" quotePrefix="1" applyNumberFormat="1" applyFont="1" applyFill="1" applyBorder="1" applyAlignment="1">
      <alignment horizontal="center" vertical="center"/>
    </xf>
    <xf numFmtId="44" fontId="6" fillId="0" borderId="10" xfId="2" applyFont="1" applyFill="1" applyBorder="1" applyAlignment="1">
      <alignment vertical="center"/>
    </xf>
    <xf numFmtId="44" fontId="6" fillId="0" borderId="10" xfId="2" applyFont="1" applyFill="1" applyBorder="1" applyAlignment="1">
      <alignment horizontal="center" vertical="center"/>
    </xf>
    <xf numFmtId="43" fontId="6" fillId="0" borderId="10" xfId="1" applyFont="1" applyFill="1" applyBorder="1" applyAlignment="1">
      <alignment horizontal="center" vertical="center"/>
    </xf>
    <xf numFmtId="44" fontId="6" fillId="0" borderId="11" xfId="2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164" fontId="6" fillId="3" borderId="5" xfId="0" quotePrefix="1" applyNumberFormat="1" applyFont="1" applyFill="1" applyBorder="1" applyAlignment="1">
      <alignment horizontal="center" vertical="center"/>
    </xf>
    <xf numFmtId="14" fontId="6" fillId="0" borderId="5" xfId="0" quotePrefix="1" applyNumberFormat="1" applyFont="1" applyBorder="1" applyAlignment="1">
      <alignment horizontal="center" vertical="center"/>
    </xf>
    <xf numFmtId="44" fontId="6" fillId="0" borderId="5" xfId="2" applyFont="1" applyFill="1" applyBorder="1" applyAlignment="1">
      <alignment vertical="center"/>
    </xf>
    <xf numFmtId="44" fontId="6" fillId="0" borderId="5" xfId="2" applyFont="1" applyFill="1" applyBorder="1" applyAlignment="1">
      <alignment horizontal="center" vertical="center"/>
    </xf>
    <xf numFmtId="43" fontId="6" fillId="0" borderId="5" xfId="1" applyFont="1" applyFill="1" applyBorder="1" applyAlignment="1">
      <alignment horizontal="center" vertical="center"/>
    </xf>
    <xf numFmtId="44" fontId="6" fillId="0" borderId="6" xfId="2" applyFont="1" applyFill="1" applyBorder="1" applyAlignment="1">
      <alignment vertical="center"/>
    </xf>
    <xf numFmtId="17" fontId="5" fillId="6" borderId="4" xfId="4" quotePrefix="1" applyNumberFormat="1" applyFont="1" applyFill="1" applyBorder="1" applyAlignment="1">
      <alignment horizontal="center" vertical="center"/>
    </xf>
    <xf numFmtId="17" fontId="5" fillId="6" borderId="5" xfId="4" quotePrefix="1" applyNumberFormat="1" applyFont="1" applyFill="1" applyBorder="1" applyAlignment="1">
      <alignment horizontal="center" vertical="center"/>
    </xf>
    <xf numFmtId="17" fontId="5" fillId="6" borderId="6" xfId="4" quotePrefix="1" applyNumberFormat="1" applyFont="1" applyFill="1" applyBorder="1" applyAlignment="1">
      <alignment horizontal="center" vertical="center"/>
    </xf>
    <xf numFmtId="44" fontId="5" fillId="2" borderId="3" xfId="2" applyFont="1" applyFill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0" fontId="6" fillId="5" borderId="5" xfId="0" applyFont="1" applyFill="1" applyBorder="1" applyAlignment="1">
      <alignment vertical="center"/>
    </xf>
    <xf numFmtId="44" fontId="6" fillId="5" borderId="5" xfId="2" applyFont="1" applyFill="1" applyBorder="1" applyAlignment="1">
      <alignment vertical="center"/>
    </xf>
    <xf numFmtId="44" fontId="6" fillId="5" borderId="6" xfId="2" applyFont="1" applyFill="1" applyBorder="1" applyAlignment="1">
      <alignment horizontal="center" vertical="center"/>
    </xf>
    <xf numFmtId="0" fontId="8" fillId="0" borderId="0" xfId="0" applyFont="1"/>
    <xf numFmtId="44" fontId="6" fillId="3" borderId="0" xfId="2" applyFont="1" applyFill="1" applyBorder="1" applyAlignment="1">
      <alignment vertical="center"/>
    </xf>
    <xf numFmtId="165" fontId="0" fillId="0" borderId="0" xfId="0" applyNumberFormat="1"/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14" fontId="4" fillId="4" borderId="5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17" fontId="7" fillId="0" borderId="0" xfId="3" quotePrefix="1" applyNumberFormat="1" applyFont="1" applyFill="1" applyBorder="1" applyAlignment="1">
      <alignment horizontal="center" vertical="center"/>
    </xf>
    <xf numFmtId="44" fontId="6" fillId="0" borderId="8" xfId="2" applyNumberFormat="1" applyFont="1" applyFill="1" applyBorder="1" applyAlignment="1">
      <alignment vertical="center"/>
    </xf>
    <xf numFmtId="44" fontId="0" fillId="0" borderId="0" xfId="0" applyNumberFormat="1"/>
  </cellXfs>
  <cellStyles count="6">
    <cellStyle name="Moeda" xfId="2" builtinId="4"/>
    <cellStyle name="Normal" xfId="0" builtinId="0"/>
    <cellStyle name="Porcentagem" xfId="5" builtinId="5"/>
    <cellStyle name="Vírgula" xfId="1" builtinId="3"/>
    <cellStyle name="Vírgula 2" xfId="3" xr:uid="{70C48AC1-6A40-4880-A0E4-3EC89A277BE4}"/>
    <cellStyle name="Vírgula 3" xfId="4" xr:uid="{968C5040-0340-4201-B255-0F4C1D576D2F}"/>
  </cellStyles>
  <dxfs count="0"/>
  <tableStyles count="0" defaultTableStyle="TableStyleMedium2" defaultPivotStyle="PivotStyleLight16"/>
  <colors>
    <mruColors>
      <color rgb="FFECF4FA"/>
      <color rgb="FF06038D"/>
      <color rgb="FFB8DD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27215</xdr:colOff>
      <xdr:row>0</xdr:row>
      <xdr:rowOff>45358</xdr:rowOff>
    </xdr:from>
    <xdr:to>
      <xdr:col>1</xdr:col>
      <xdr:colOff>749755</xdr:colOff>
      <xdr:row>2</xdr:row>
      <xdr:rowOff>12312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C6D1739-4E63-4323-B8A0-C9D103660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15" y="45358"/>
          <a:ext cx="1052286" cy="3447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E4AEA-2890-42BC-8313-47E016FF68D6}">
  <dimension ref="B2:O36"/>
  <sheetViews>
    <sheetView showGridLines="0" tabSelected="1" zoomScale="60" zoomScaleNormal="60" workbookViewId="0">
      <selection activeCell="H27" sqref="H27"/>
    </sheetView>
  </sheetViews>
  <sheetFormatPr defaultRowHeight="14.5" x14ac:dyDescent="0.35"/>
  <cols>
    <col min="1" max="1" width="4.7265625" customWidth="1"/>
    <col min="2" max="2" width="10.90625" customWidth="1"/>
    <col min="3" max="3" width="35.54296875" style="5" bestFit="1" customWidth="1"/>
    <col min="4" max="4" width="14.7265625" customWidth="1"/>
    <col min="5" max="7" width="16.81640625" customWidth="1"/>
    <col min="8" max="8" width="18.36328125" customWidth="1"/>
    <col min="9" max="12" width="16.81640625" customWidth="1"/>
    <col min="13" max="13" width="20.08984375" customWidth="1"/>
    <col min="14" max="14" width="16.81640625" customWidth="1"/>
    <col min="15" max="15" width="10.26953125" bestFit="1" customWidth="1"/>
  </cols>
  <sheetData>
    <row r="2" spans="2:14" ht="16" customHeight="1" x14ac:dyDescent="0.35">
      <c r="C2" s="62" t="s">
        <v>30</v>
      </c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2:14" ht="16" customHeight="1" x14ac:dyDescent="0.35"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2:14" ht="16" customHeight="1" thickBot="1" x14ac:dyDescent="0.4"/>
    <row r="5" spans="2:14" ht="18" customHeight="1" x14ac:dyDescent="0.35">
      <c r="B5" s="45" t="s">
        <v>22</v>
      </c>
      <c r="C5" s="46" t="s">
        <v>0</v>
      </c>
      <c r="D5" s="46" t="s">
        <v>20</v>
      </c>
      <c r="E5" s="46" t="s">
        <v>1</v>
      </c>
      <c r="F5" s="46" t="s">
        <v>2</v>
      </c>
      <c r="G5" s="46" t="s">
        <v>3</v>
      </c>
      <c r="H5" s="46" t="s">
        <v>7</v>
      </c>
      <c r="I5" s="46" t="s">
        <v>8</v>
      </c>
      <c r="J5" s="46" t="s">
        <v>9</v>
      </c>
      <c r="K5" s="46" t="s">
        <v>10</v>
      </c>
      <c r="L5" s="46" t="s">
        <v>4</v>
      </c>
      <c r="M5" s="47" t="s">
        <v>5</v>
      </c>
    </row>
    <row r="6" spans="2:14" ht="18" customHeight="1" x14ac:dyDescent="0.35">
      <c r="B6" s="21" t="s">
        <v>23</v>
      </c>
      <c r="C6" s="22" t="s">
        <v>14</v>
      </c>
      <c r="D6" s="23">
        <v>46143</v>
      </c>
      <c r="E6" s="24">
        <v>46148</v>
      </c>
      <c r="F6" s="54">
        <v>18361188.699999999</v>
      </c>
      <c r="G6" s="26">
        <v>0</v>
      </c>
      <c r="H6" s="26">
        <v>0</v>
      </c>
      <c r="I6" s="27">
        <v>0</v>
      </c>
      <c r="J6" s="26">
        <v>0</v>
      </c>
      <c r="K6" s="26">
        <v>0</v>
      </c>
      <c r="L6" s="26">
        <v>0</v>
      </c>
      <c r="M6" s="28">
        <f>F6</f>
        <v>18361188.699999999</v>
      </c>
    </row>
    <row r="7" spans="2:14" ht="18" customHeight="1" x14ac:dyDescent="0.35">
      <c r="B7" s="21" t="s">
        <v>23</v>
      </c>
      <c r="C7" s="29" t="s">
        <v>27</v>
      </c>
      <c r="D7" s="23">
        <v>46143</v>
      </c>
      <c r="E7" s="24">
        <v>46146</v>
      </c>
      <c r="F7" s="25">
        <v>7413538.9500000002</v>
      </c>
      <c r="G7" s="26">
        <v>0</v>
      </c>
      <c r="H7" s="26">
        <v>0</v>
      </c>
      <c r="I7" s="27">
        <v>0</v>
      </c>
      <c r="J7" s="26">
        <v>0</v>
      </c>
      <c r="K7" s="26">
        <v>0</v>
      </c>
      <c r="L7" s="26">
        <v>0</v>
      </c>
      <c r="M7" s="63">
        <f>M6+F7</f>
        <v>25774727.649999999</v>
      </c>
    </row>
    <row r="8" spans="2:14" ht="18" customHeight="1" thickBot="1" x14ac:dyDescent="0.4">
      <c r="B8" s="21" t="s">
        <v>23</v>
      </c>
      <c r="C8" s="29" t="s">
        <v>16</v>
      </c>
      <c r="D8" s="23">
        <v>46143</v>
      </c>
      <c r="E8" s="24">
        <v>46152</v>
      </c>
      <c r="F8" s="25">
        <v>7662762.3899999997</v>
      </c>
      <c r="G8" s="26">
        <v>0</v>
      </c>
      <c r="H8" s="26">
        <v>0</v>
      </c>
      <c r="I8" s="27">
        <v>0</v>
      </c>
      <c r="J8" s="26">
        <v>0</v>
      </c>
      <c r="K8" s="26">
        <v>0</v>
      </c>
      <c r="L8" s="26">
        <v>0</v>
      </c>
      <c r="M8" s="28">
        <f>M7+F8</f>
        <v>33437490.039999999</v>
      </c>
    </row>
    <row r="9" spans="2:14" ht="18" customHeight="1" thickBot="1" x14ac:dyDescent="0.4">
      <c r="B9" s="60" t="s">
        <v>21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48">
        <f>M8</f>
        <v>33437490.039999999</v>
      </c>
    </row>
    <row r="10" spans="2:14" ht="18" customHeight="1" x14ac:dyDescent="0.35">
      <c r="B10" s="56" t="s">
        <v>28</v>
      </c>
      <c r="C10" s="57"/>
      <c r="D10" s="58">
        <v>46157</v>
      </c>
      <c r="E10" s="59"/>
      <c r="F10" s="6">
        <f>M9</f>
        <v>33437490.039999999</v>
      </c>
      <c r="G10" s="6">
        <f>SUM(G11:G14)</f>
        <v>85638344.399999991</v>
      </c>
      <c r="H10" s="6">
        <f>SUM(H11:H14)</f>
        <v>0</v>
      </c>
      <c r="I10" s="7"/>
      <c r="J10" s="6">
        <f>SUM(J11:J14)</f>
        <v>33437490.040000003</v>
      </c>
      <c r="K10" s="6">
        <f>SUM(K11:K14)</f>
        <v>33437490.040000003</v>
      </c>
      <c r="L10" s="6">
        <f>SUM(L11:L14)</f>
        <v>52200854.359999999</v>
      </c>
      <c r="M10" s="6">
        <f>SUM(M11:M14)</f>
        <v>0</v>
      </c>
      <c r="N10" s="64"/>
    </row>
    <row r="11" spans="2:14" ht="18" customHeight="1" x14ac:dyDescent="0.35">
      <c r="B11" s="9" t="s">
        <v>24</v>
      </c>
      <c r="C11" s="10" t="s">
        <v>6</v>
      </c>
      <c r="D11" s="11">
        <v>46143</v>
      </c>
      <c r="E11" s="12">
        <v>46157</v>
      </c>
      <c r="F11" s="13"/>
      <c r="G11" s="13">
        <v>85068648.730000004</v>
      </c>
      <c r="H11" s="13">
        <v>0</v>
      </c>
      <c r="I11" s="14">
        <f>IF($F$10-$H$10&gt;$G$10,1,($F$10-$H$10)/$G$10)</f>
        <v>0.39044998212272775</v>
      </c>
      <c r="J11" s="13">
        <f>G11*I11</f>
        <v>33215052.375833109</v>
      </c>
      <c r="K11" s="13">
        <f>H11+J11</f>
        <v>33215052.375833109</v>
      </c>
      <c r="L11" s="13">
        <f>G11-J11</f>
        <v>51853596.354166895</v>
      </c>
      <c r="M11" s="15">
        <v>0</v>
      </c>
    </row>
    <row r="12" spans="2:14" ht="18" customHeight="1" x14ac:dyDescent="0.35">
      <c r="B12" s="9" t="s">
        <v>24</v>
      </c>
      <c r="C12" s="10" t="s">
        <v>13</v>
      </c>
      <c r="D12" s="11">
        <v>46113</v>
      </c>
      <c r="E12" s="12">
        <v>46157</v>
      </c>
      <c r="F12" s="13"/>
      <c r="G12" s="13">
        <v>26493.78</v>
      </c>
      <c r="H12" s="13">
        <v>0</v>
      </c>
      <c r="I12" s="14">
        <f>IF($F$10-$H$10&gt;$G$10,1,($F$10-$H$10)/$G$10)</f>
        <v>0.39044998212272775</v>
      </c>
      <c r="J12" s="13">
        <f t="shared" ref="J12:J14" si="0">G12*I12</f>
        <v>10344.495927363481</v>
      </c>
      <c r="K12" s="13">
        <f t="shared" ref="K12:K14" si="1">H12+J12</f>
        <v>10344.495927363481</v>
      </c>
      <c r="L12" s="13">
        <f>G12-J12</f>
        <v>16149.284072636518</v>
      </c>
      <c r="M12" s="15">
        <v>0</v>
      </c>
    </row>
    <row r="13" spans="2:14" ht="18" customHeight="1" x14ac:dyDescent="0.35">
      <c r="B13" s="9" t="s">
        <v>24</v>
      </c>
      <c r="C13" s="10" t="s">
        <v>18</v>
      </c>
      <c r="D13" s="11">
        <v>46113</v>
      </c>
      <c r="E13" s="12">
        <v>46157</v>
      </c>
      <c r="F13" s="13"/>
      <c r="G13" s="13">
        <v>41325.32</v>
      </c>
      <c r="H13" s="13">
        <v>0</v>
      </c>
      <c r="I13" s="14">
        <f t="shared" ref="I13" si="2">IF($F$10-$H$10&gt;$G$10,1,($F$10-$H$10)/$G$10)</f>
        <v>0.39044998212272775</v>
      </c>
      <c r="J13" s="13">
        <f t="shared" si="0"/>
        <v>16135.470455216004</v>
      </c>
      <c r="K13" s="13">
        <f t="shared" si="1"/>
        <v>16135.470455216004</v>
      </c>
      <c r="L13" s="13">
        <f>G13-J13</f>
        <v>25189.849544783996</v>
      </c>
      <c r="M13" s="15">
        <v>0</v>
      </c>
    </row>
    <row r="14" spans="2:14" ht="18" customHeight="1" thickBot="1" x14ac:dyDescent="0.4">
      <c r="B14" s="16" t="s">
        <v>24</v>
      </c>
      <c r="C14" s="17" t="s">
        <v>17</v>
      </c>
      <c r="D14" s="18">
        <v>46023</v>
      </c>
      <c r="E14" s="12">
        <v>46157</v>
      </c>
      <c r="F14" s="19"/>
      <c r="G14" s="19">
        <v>501876.57</v>
      </c>
      <c r="H14" s="19">
        <v>0</v>
      </c>
      <c r="I14" s="14">
        <f>IF($F$10-$H$10&gt;$G$10,1,($F$10-$H$10)/$G$10)</f>
        <v>0.39044998212272775</v>
      </c>
      <c r="J14" s="19">
        <f t="shared" si="0"/>
        <v>195957.69778431591</v>
      </c>
      <c r="K14" s="19">
        <f t="shared" si="1"/>
        <v>195957.69778431591</v>
      </c>
      <c r="L14" s="13">
        <f>G14-J14</f>
        <v>305918.8722156841</v>
      </c>
      <c r="M14" s="20">
        <v>0</v>
      </c>
    </row>
    <row r="15" spans="2:14" ht="18" customHeight="1" x14ac:dyDescent="0.35">
      <c r="B15" s="37" t="s">
        <v>23</v>
      </c>
      <c r="C15" s="38" t="s">
        <v>19</v>
      </c>
      <c r="D15" s="39">
        <v>46113</v>
      </c>
      <c r="E15" s="40">
        <v>46157</v>
      </c>
      <c r="F15" s="41">
        <v>42833061.229999997</v>
      </c>
      <c r="G15" s="42">
        <v>0</v>
      </c>
      <c r="H15" s="42">
        <v>0</v>
      </c>
      <c r="I15" s="43">
        <v>0</v>
      </c>
      <c r="J15" s="42">
        <v>0</v>
      </c>
      <c r="K15" s="42">
        <v>0</v>
      </c>
      <c r="L15" s="42">
        <v>0</v>
      </c>
      <c r="M15" s="44">
        <f>F15</f>
        <v>42833061.229999997</v>
      </c>
    </row>
    <row r="16" spans="2:14" ht="18" customHeight="1" thickBot="1" x14ac:dyDescent="0.4">
      <c r="B16" s="21" t="s">
        <v>23</v>
      </c>
      <c r="C16" s="29" t="s">
        <v>15</v>
      </c>
      <c r="D16" s="23">
        <v>46143</v>
      </c>
      <c r="E16" s="24">
        <v>46157</v>
      </c>
      <c r="F16" s="25">
        <v>65431.73</v>
      </c>
      <c r="G16" s="26">
        <v>0</v>
      </c>
      <c r="H16" s="26">
        <v>0</v>
      </c>
      <c r="I16" s="27">
        <v>0</v>
      </c>
      <c r="J16" s="26">
        <v>0</v>
      </c>
      <c r="K16" s="26">
        <v>0</v>
      </c>
      <c r="L16" s="26">
        <v>0</v>
      </c>
      <c r="M16" s="28">
        <f>M15+F16</f>
        <v>42898492.959999993</v>
      </c>
    </row>
    <row r="17" spans="2:15" ht="18" customHeight="1" thickBot="1" x14ac:dyDescent="0.4">
      <c r="B17" s="60" t="s">
        <v>21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48">
        <f>M16</f>
        <v>42898492.959999993</v>
      </c>
    </row>
    <row r="18" spans="2:15" ht="18" customHeight="1" x14ac:dyDescent="0.35">
      <c r="B18" s="56" t="s">
        <v>29</v>
      </c>
      <c r="C18" s="57"/>
      <c r="D18" s="58">
        <v>46160</v>
      </c>
      <c r="E18" s="59"/>
      <c r="F18" s="6">
        <f>M17</f>
        <v>42898492.959999993</v>
      </c>
      <c r="G18" s="6">
        <f>SUM(G19:G22)</f>
        <v>52200854.359999999</v>
      </c>
      <c r="H18" s="6">
        <f>SUM(H19:H22)</f>
        <v>27805.46</v>
      </c>
      <c r="I18" s="7"/>
      <c r="J18" s="6">
        <f>SUM(J19:J22)</f>
        <v>42870687.497709811</v>
      </c>
      <c r="K18" s="6">
        <f>SUM(K19:K22)</f>
        <v>42898492.957709812</v>
      </c>
      <c r="L18" s="6">
        <f>SUM(L19:L22)</f>
        <v>9330166.8622901868</v>
      </c>
      <c r="M18" s="8">
        <v>0</v>
      </c>
    </row>
    <row r="19" spans="2:15" ht="18" customHeight="1" x14ac:dyDescent="0.35">
      <c r="B19" s="9" t="s">
        <v>24</v>
      </c>
      <c r="C19" s="10" t="s">
        <v>6</v>
      </c>
      <c r="D19" s="11">
        <v>46143</v>
      </c>
      <c r="E19" s="12">
        <v>46157</v>
      </c>
      <c r="F19" s="13">
        <v>0</v>
      </c>
      <c r="G19" s="13">
        <f>L11</f>
        <v>51853596.354166895</v>
      </c>
      <c r="H19" s="13">
        <v>27689.82</v>
      </c>
      <c r="I19" s="14">
        <v>0.82126409659992805</v>
      </c>
      <c r="J19" s="13">
        <f>G19*I19</f>
        <v>42585496.965262197</v>
      </c>
      <c r="K19" s="13">
        <f>H19+J19</f>
        <v>42613186.785262197</v>
      </c>
      <c r="L19" s="13">
        <f>G19-J19</f>
        <v>9268099.3889046982</v>
      </c>
      <c r="M19" s="15">
        <v>0</v>
      </c>
      <c r="O19" s="55"/>
    </row>
    <row r="20" spans="2:15" ht="18" customHeight="1" x14ac:dyDescent="0.35">
      <c r="B20" s="9" t="s">
        <v>24</v>
      </c>
      <c r="C20" s="10" t="s">
        <v>13</v>
      </c>
      <c r="D20" s="11">
        <v>46113</v>
      </c>
      <c r="E20" s="12">
        <v>46157</v>
      </c>
      <c r="F20" s="13">
        <v>0</v>
      </c>
      <c r="G20" s="13">
        <f t="shared" ref="G20:G22" si="3">L12</f>
        <v>16149.284072636518</v>
      </c>
      <c r="H20" s="13">
        <v>5.38</v>
      </c>
      <c r="I20" s="14">
        <v>0.82126409659992805</v>
      </c>
      <c r="J20" s="13">
        <f>G20*I20</f>
        <v>13262.827194649437</v>
      </c>
      <c r="K20" s="13">
        <f t="shared" ref="K20:K22" si="4">H20+J20</f>
        <v>13268.207194649436</v>
      </c>
      <c r="L20" s="13">
        <f>G20-J20</f>
        <v>2886.4568779870806</v>
      </c>
      <c r="M20" s="15">
        <v>0</v>
      </c>
    </row>
    <row r="21" spans="2:15" ht="18" customHeight="1" x14ac:dyDescent="0.35">
      <c r="B21" s="9" t="s">
        <v>24</v>
      </c>
      <c r="C21" s="10" t="s">
        <v>18</v>
      </c>
      <c r="D21" s="11">
        <v>46113</v>
      </c>
      <c r="E21" s="12">
        <v>46157</v>
      </c>
      <c r="F21" s="13">
        <v>0</v>
      </c>
      <c r="G21" s="13">
        <f t="shared" si="3"/>
        <v>25189.849544783996</v>
      </c>
      <c r="H21" s="13">
        <v>8.39</v>
      </c>
      <c r="I21" s="14">
        <v>0.82126409659992805</v>
      </c>
      <c r="J21" s="13">
        <f>G21*I21</f>
        <v>20687.519029885138</v>
      </c>
      <c r="K21" s="13">
        <f t="shared" si="4"/>
        <v>20695.909029885137</v>
      </c>
      <c r="L21" s="13">
        <f>G21-J21</f>
        <v>4502.3305148988584</v>
      </c>
      <c r="M21" s="15">
        <v>0</v>
      </c>
    </row>
    <row r="22" spans="2:15" ht="18" customHeight="1" thickBot="1" x14ac:dyDescent="0.4">
      <c r="B22" s="9" t="s">
        <v>24</v>
      </c>
      <c r="C22" s="10" t="s">
        <v>17</v>
      </c>
      <c r="D22" s="18">
        <v>46023</v>
      </c>
      <c r="E22" s="12">
        <v>46157</v>
      </c>
      <c r="F22" s="13">
        <v>0</v>
      </c>
      <c r="G22" s="13">
        <f t="shared" si="3"/>
        <v>305918.8722156841</v>
      </c>
      <c r="H22" s="13">
        <v>101.87</v>
      </c>
      <c r="I22" s="14">
        <v>0.82126409659992805</v>
      </c>
      <c r="J22" s="13">
        <f>G22*I22</f>
        <v>251240.18622308262</v>
      </c>
      <c r="K22" s="13">
        <f t="shared" si="4"/>
        <v>251342.05622308262</v>
      </c>
      <c r="L22" s="13">
        <f>G22-J22</f>
        <v>54678.685992601473</v>
      </c>
      <c r="M22" s="15">
        <v>0</v>
      </c>
    </row>
    <row r="23" spans="2:15" ht="18" customHeight="1" x14ac:dyDescent="0.35">
      <c r="B23" s="37" t="s">
        <v>11</v>
      </c>
      <c r="C23" s="38"/>
      <c r="D23" s="39">
        <v>46143</v>
      </c>
      <c r="E23" s="40">
        <v>46173</v>
      </c>
      <c r="F23" s="41">
        <v>2217097.08</v>
      </c>
      <c r="G23" s="42">
        <v>0</v>
      </c>
      <c r="H23" s="42">
        <v>0</v>
      </c>
      <c r="I23" s="43">
        <v>0</v>
      </c>
      <c r="J23" s="42">
        <v>0</v>
      </c>
      <c r="K23" s="42">
        <v>0</v>
      </c>
      <c r="L23" s="42">
        <v>0</v>
      </c>
      <c r="M23" s="44">
        <f>F23</f>
        <v>2217097.08</v>
      </c>
    </row>
    <row r="24" spans="2:15" ht="18" customHeight="1" thickBot="1" x14ac:dyDescent="0.4">
      <c r="B24" s="30" t="s">
        <v>12</v>
      </c>
      <c r="C24" s="31"/>
      <c r="D24" s="32">
        <v>46143</v>
      </c>
      <c r="E24" s="24">
        <v>46173</v>
      </c>
      <c r="F24" s="33">
        <v>21596848.379999999</v>
      </c>
      <c r="G24" s="34">
        <v>0</v>
      </c>
      <c r="H24" s="34">
        <v>0</v>
      </c>
      <c r="I24" s="35">
        <v>0</v>
      </c>
      <c r="J24" s="34">
        <v>0</v>
      </c>
      <c r="K24" s="34">
        <v>0</v>
      </c>
      <c r="L24" s="34">
        <v>0</v>
      </c>
      <c r="M24" s="36">
        <f>M23+F24</f>
        <v>23813945.460000001</v>
      </c>
    </row>
    <row r="25" spans="2:15" ht="18" customHeight="1" thickBot="1" x14ac:dyDescent="0.4">
      <c r="B25" s="60" t="s">
        <v>21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48">
        <f>M24</f>
        <v>23813945.460000001</v>
      </c>
    </row>
    <row r="26" spans="2:15" ht="18" customHeight="1" thickBot="1" x14ac:dyDescent="0.4">
      <c r="B26" s="56" t="s">
        <v>29</v>
      </c>
      <c r="C26" s="57"/>
      <c r="D26" s="58">
        <v>46174</v>
      </c>
      <c r="E26" s="59"/>
      <c r="F26" s="6">
        <f>M25</f>
        <v>23813945.460000001</v>
      </c>
      <c r="G26" s="6">
        <f>SUM(G27:G30)</f>
        <v>9330166.8622901868</v>
      </c>
      <c r="H26" s="6">
        <f>SUM(H27:H30)</f>
        <v>59904.340000000004</v>
      </c>
      <c r="I26" s="7"/>
      <c r="J26" s="6">
        <f>SUM(J27:J30)</f>
        <v>9330166.8622901868</v>
      </c>
      <c r="K26" s="6">
        <f>SUM(K27:K30)</f>
        <v>9390071.1794195976</v>
      </c>
      <c r="L26" s="6">
        <f t="shared" ref="L26" si="5">SUM(L27:L30)</f>
        <v>0</v>
      </c>
      <c r="M26" s="8">
        <v>0</v>
      </c>
    </row>
    <row r="27" spans="2:15" ht="18" customHeight="1" x14ac:dyDescent="0.35">
      <c r="B27" s="49" t="s">
        <v>24</v>
      </c>
      <c r="C27" s="50" t="s">
        <v>6</v>
      </c>
      <c r="D27" s="11">
        <v>46143</v>
      </c>
      <c r="E27" s="12">
        <v>46157</v>
      </c>
      <c r="F27" s="51">
        <v>0</v>
      </c>
      <c r="G27" s="51">
        <f>L19</f>
        <v>9268099.3889046982</v>
      </c>
      <c r="H27" s="13">
        <v>59564.72</v>
      </c>
      <c r="I27" s="14">
        <v>1</v>
      </c>
      <c r="J27" s="51">
        <f>G27*I27</f>
        <v>9268099.3889046982</v>
      </c>
      <c r="K27" s="51">
        <f>H27+J27</f>
        <v>9327664.1089046989</v>
      </c>
      <c r="L27" s="51">
        <f>G27-J27</f>
        <v>0</v>
      </c>
      <c r="M27" s="52">
        <v>0</v>
      </c>
    </row>
    <row r="28" spans="2:15" ht="18" customHeight="1" x14ac:dyDescent="0.35">
      <c r="B28" s="9" t="s">
        <v>24</v>
      </c>
      <c r="C28" s="10" t="s">
        <v>13</v>
      </c>
      <c r="D28" s="11">
        <v>46113</v>
      </c>
      <c r="E28" s="12">
        <v>46157</v>
      </c>
      <c r="F28" s="13">
        <v>0</v>
      </c>
      <c r="G28" s="13">
        <f t="shared" ref="G28:G30" si="6">L20</f>
        <v>2886.4568779870806</v>
      </c>
      <c r="H28" s="13">
        <v>15.79</v>
      </c>
      <c r="I28" s="14">
        <v>1</v>
      </c>
      <c r="J28" s="13">
        <f t="shared" ref="J28:J30" si="7">G28*I28</f>
        <v>2886.4568779870806</v>
      </c>
      <c r="K28" s="13">
        <f>ROUND(H28+J28,1)</f>
        <v>2902.2</v>
      </c>
      <c r="L28" s="13">
        <f t="shared" ref="L28:L30" si="8">G28-J28</f>
        <v>0</v>
      </c>
      <c r="M28" s="15">
        <v>0</v>
      </c>
    </row>
    <row r="29" spans="2:15" ht="18" customHeight="1" x14ac:dyDescent="0.35">
      <c r="B29" s="9" t="s">
        <v>24</v>
      </c>
      <c r="C29" s="10" t="s">
        <v>18</v>
      </c>
      <c r="D29" s="11">
        <v>46113</v>
      </c>
      <c r="E29" s="12">
        <v>46157</v>
      </c>
      <c r="F29" s="13">
        <v>0</v>
      </c>
      <c r="G29" s="13">
        <f t="shared" si="6"/>
        <v>4502.3305148988584</v>
      </c>
      <c r="H29" s="13">
        <v>24.64</v>
      </c>
      <c r="I29" s="14">
        <v>1</v>
      </c>
      <c r="J29" s="13">
        <f t="shared" si="7"/>
        <v>4502.3305148988584</v>
      </c>
      <c r="K29" s="13">
        <f t="shared" ref="K29" si="9">H29+J29</f>
        <v>4526.9705148988587</v>
      </c>
      <c r="L29" s="13">
        <f t="shared" si="8"/>
        <v>0</v>
      </c>
      <c r="M29" s="15">
        <v>0</v>
      </c>
    </row>
    <row r="30" spans="2:15" ht="18" customHeight="1" thickBot="1" x14ac:dyDescent="0.4">
      <c r="B30" s="16" t="s">
        <v>24</v>
      </c>
      <c r="C30" s="17" t="s">
        <v>17</v>
      </c>
      <c r="D30" s="18">
        <v>46023</v>
      </c>
      <c r="E30" s="12">
        <v>46157</v>
      </c>
      <c r="F30" s="19">
        <v>0</v>
      </c>
      <c r="G30" s="19">
        <f t="shared" si="6"/>
        <v>54678.685992601473</v>
      </c>
      <c r="H30" s="19">
        <v>299.19</v>
      </c>
      <c r="I30" s="14">
        <v>1</v>
      </c>
      <c r="J30" s="19">
        <f t="shared" si="7"/>
        <v>54678.685992601473</v>
      </c>
      <c r="K30" s="19">
        <f>ROUND(H30+J30,1)</f>
        <v>54977.9</v>
      </c>
      <c r="L30" s="19">
        <f t="shared" si="8"/>
        <v>0</v>
      </c>
      <c r="M30" s="20">
        <v>0</v>
      </c>
    </row>
    <row r="31" spans="2:15" ht="18" customHeight="1" thickBot="1" x14ac:dyDescent="0.4">
      <c r="B31" s="60" t="s">
        <v>21</v>
      </c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48">
        <f>F26-K26</f>
        <v>14423874.280580403</v>
      </c>
    </row>
    <row r="33" spans="2:12" s="1" customFormat="1" ht="15" customHeight="1" x14ac:dyDescent="0.3">
      <c r="B33" s="53" t="s">
        <v>26</v>
      </c>
      <c r="C33" s="3"/>
      <c r="E33" s="4"/>
      <c r="F33" s="4"/>
      <c r="H33" s="3"/>
    </row>
    <row r="34" spans="2:12" s="1" customFormat="1" ht="9" customHeight="1" x14ac:dyDescent="0.3">
      <c r="C34" s="3"/>
      <c r="H34" s="3"/>
      <c r="K34" s="2"/>
    </row>
    <row r="35" spans="2:12" s="1" customFormat="1" ht="15" customHeight="1" x14ac:dyDescent="0.35">
      <c r="B35" t="s">
        <v>31</v>
      </c>
      <c r="C35" s="5"/>
      <c r="D35"/>
      <c r="E35"/>
      <c r="F35"/>
      <c r="G35"/>
      <c r="H35"/>
      <c r="I35"/>
      <c r="J35"/>
      <c r="K35"/>
      <c r="L35"/>
    </row>
    <row r="36" spans="2:12" x14ac:dyDescent="0.35">
      <c r="B36" t="s">
        <v>25</v>
      </c>
    </row>
  </sheetData>
  <mergeCells count="11">
    <mergeCell ref="C2:M3"/>
    <mergeCell ref="B25:L25"/>
    <mergeCell ref="D10:E10"/>
    <mergeCell ref="B9:L9"/>
    <mergeCell ref="B10:C10"/>
    <mergeCell ref="B26:C26"/>
    <mergeCell ref="D26:E26"/>
    <mergeCell ref="B31:L31"/>
    <mergeCell ref="B17:L17"/>
    <mergeCell ref="B18:C18"/>
    <mergeCell ref="D18:E18"/>
  </mergeCells>
  <pageMargins left="0.511811024" right="0.511811024" top="0.78740157499999996" bottom="0.78740157499999996" header="0.31496062000000002" footer="0.31496062000000002"/>
  <ignoredErrors>
    <ignoredError sqref="K28:K29" formula="1"/>
    <ignoredError sqref="G10:H10 H18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Fluxo Mensal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Kauane Araujo Silva</dc:creator>
  <cp:lastModifiedBy>Gabriela Mota</cp:lastModifiedBy>
  <dcterms:created xsi:type="dcterms:W3CDTF">2024-04-10T22:37:04Z</dcterms:created>
  <dcterms:modified xsi:type="dcterms:W3CDTF">2026-05-07T13:13:03Z</dcterms:modified>
</cp:coreProperties>
</file>