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RGR\2026\04-abril\Movimentações Financeiras\2026\"/>
    </mc:Choice>
  </mc:AlternateContent>
  <xr:revisionPtr revIDLastSave="0" documentId="8_{87571A54-ACDD-494F-AD37-5C9E6C1A7E66}" xr6:coauthVersionLast="47" xr6:coauthVersionMax="47" xr10:uidLastSave="{00000000-0000-0000-0000-000000000000}"/>
  <bookViews>
    <workbookView xWindow="-28920" yWindow="-120" windowWidth="29040" windowHeight="15720" xr2:uid="{8E682826-91DF-4974-A9DE-22F5FD959784}"/>
  </bookViews>
  <sheets>
    <sheet name="Fluxo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K25" i="2"/>
  <c r="J25" i="2"/>
  <c r="K29" i="2"/>
  <c r="K28" i="2"/>
  <c r="K27" i="2"/>
  <c r="J29" i="2"/>
  <c r="J26" i="2"/>
  <c r="K26" i="2"/>
  <c r="H25" i="2"/>
  <c r="F25" i="2"/>
  <c r="F17" i="2"/>
  <c r="L17" i="2"/>
  <c r="J18" i="2"/>
  <c r="J21" i="2"/>
  <c r="J20" i="2"/>
  <c r="J19" i="2"/>
  <c r="M15" i="2"/>
  <c r="M16" i="2"/>
  <c r="M8" i="2"/>
  <c r="M22" i="2"/>
  <c r="M23" i="2" s="1"/>
  <c r="M24" i="2" s="1"/>
  <c r="M9" i="2" l="1"/>
  <c r="H9" i="2"/>
  <c r="G9" i="2"/>
  <c r="H17" i="2"/>
  <c r="M14" i="2"/>
  <c r="M6" i="2"/>
  <c r="M7" i="2" l="1"/>
  <c r="F9" i="2"/>
  <c r="I10" i="2" l="1"/>
  <c r="J10" i="2" s="1"/>
  <c r="I13" i="2"/>
  <c r="J13" i="2" s="1"/>
  <c r="I11" i="2"/>
  <c r="J11" i="2" s="1"/>
  <c r="I12" i="2"/>
  <c r="J12" i="2" s="1"/>
  <c r="J9" i="2" l="1"/>
  <c r="L12" i="2"/>
  <c r="G20" i="2" s="1"/>
  <c r="K12" i="2"/>
  <c r="L10" i="2"/>
  <c r="K10" i="2"/>
  <c r="K13" i="2"/>
  <c r="L13" i="2"/>
  <c r="G21" i="2" s="1"/>
  <c r="K11" i="2"/>
  <c r="L11" i="2"/>
  <c r="G19" i="2" s="1"/>
  <c r="K9" i="2" l="1"/>
  <c r="L9" i="2"/>
  <c r="G18" i="2"/>
  <c r="G17" i="2" s="1"/>
  <c r="K18" i="2" l="1"/>
  <c r="J17" i="2"/>
  <c r="L18" i="2"/>
  <c r="K19" i="2"/>
  <c r="L19" i="2"/>
  <c r="G27" i="2" s="1"/>
  <c r="K20" i="2"/>
  <c r="L20" i="2"/>
  <c r="G28" i="2" s="1"/>
  <c r="K21" i="2"/>
  <c r="L21" i="2"/>
  <c r="G29" i="2" s="1"/>
  <c r="G26" i="2" l="1"/>
  <c r="K17" i="2"/>
  <c r="G25" i="2" l="1"/>
  <c r="I28" i="2" l="1"/>
  <c r="J28" i="2" s="1"/>
  <c r="I26" i="2"/>
  <c r="I29" i="2"/>
  <c r="I27" i="2"/>
  <c r="J27" i="2" s="1"/>
  <c r="L27" i="2" l="1"/>
  <c r="L29" i="2"/>
  <c r="L26" i="2"/>
  <c r="L28" i="2"/>
  <c r="L25" i="2" l="1"/>
</calcChain>
</file>

<file path=xl/sharedStrings.xml><?xml version="1.0" encoding="utf-8"?>
<sst xmlns="http://schemas.openxmlformats.org/spreadsheetml/2006/main" count="57" uniqueCount="31">
  <si>
    <t>Descrição</t>
  </si>
  <si>
    <t xml:space="preserve">Data </t>
  </si>
  <si>
    <t>Crédito Previsto</t>
  </si>
  <si>
    <t>Débito Previsto</t>
  </si>
  <si>
    <t xml:space="preserve">Pendente </t>
  </si>
  <si>
    <t>Saldo em Conta</t>
  </si>
  <si>
    <t>CESP/TRUE - Indenização das Concessões</t>
  </si>
  <si>
    <t>Atualização Rateio</t>
  </si>
  <si>
    <t>Rateio %</t>
  </si>
  <si>
    <t>Parcela Rateio</t>
  </si>
  <si>
    <t>Total a Pagar</t>
  </si>
  <si>
    <t>Amortização e Juros de Reversão</t>
  </si>
  <si>
    <t>Reposição Emp. Financiamentos Concedido - Ofício 400</t>
  </si>
  <si>
    <t>AFLUENTE - Devolução Quota RGR</t>
  </si>
  <si>
    <t>Saldo</t>
  </si>
  <si>
    <t>Parcelamento</t>
  </si>
  <si>
    <t>Restituição Ex Designadas</t>
  </si>
  <si>
    <t>ENBPar - Caft Busa</t>
  </si>
  <si>
    <t>FDA - Devolução Quota RGR</t>
  </si>
  <si>
    <t>Quotas Transmissoras e Geradoras</t>
  </si>
  <si>
    <t>Competência</t>
  </si>
  <si>
    <t>SADO DISPONÍVEL</t>
  </si>
  <si>
    <t>Repasse pendente - Março</t>
  </si>
  <si>
    <t>Tipo</t>
  </si>
  <si>
    <t>Receita</t>
  </si>
  <si>
    <t>Despesa</t>
  </si>
  <si>
    <t>²Atualização do rateio referente à incidência de juros de mora de 1% (um por cento) ao mês, calculados pro rata tempore, conforme o PRORET, bem como da indenização pela taxa SELIC relativa à PRT nº 727/2023</t>
  </si>
  <si>
    <t>Movimentações Previstas para Conta RGR - 06/04/2026 à 30/04/2026</t>
  </si>
  <si>
    <t>Repasse - Abril</t>
  </si>
  <si>
    <t>Relatório publicado em 06/04/2026</t>
  </si>
  <si>
    <t xml:space="preserve">¹O relatório apresenta receitas e despesas esperadas para a conta RGR no período de 06/04/2026 à 30/04/2026 e não inclui previsão de despesas bancárias e possiveis inadimplências. Trata-se de uma estimativa e assim pode divergir do realizado.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</si>
</sst>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  <numFmt numFmtId="170" formatCode="0.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44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164" fontId="6" fillId="5" borderId="0" xfId="0" quotePrefix="1" applyNumberFormat="1" applyFont="1" applyFill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44" fontId="6" fillId="5" borderId="0" xfId="2" applyFont="1" applyFill="1" applyBorder="1" applyAlignment="1">
      <alignment vertical="center"/>
    </xf>
    <xf numFmtId="10" fontId="6" fillId="5" borderId="0" xfId="5" applyNumberFormat="1" applyFont="1" applyFill="1" applyBorder="1" applyAlignment="1">
      <alignment horizontal="center" vertical="center"/>
    </xf>
    <xf numFmtId="44" fontId="6" fillId="5" borderId="8" xfId="2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64" fontId="6" fillId="5" borderId="10" xfId="0" quotePrefix="1" applyNumberFormat="1" applyFont="1" applyFill="1" applyBorder="1" applyAlignment="1">
      <alignment horizontal="center" vertical="center"/>
    </xf>
    <xf numFmtId="14" fontId="6" fillId="5" borderId="10" xfId="0" applyNumberFormat="1" applyFont="1" applyFill="1" applyBorder="1" applyAlignment="1">
      <alignment horizontal="center" vertical="center"/>
    </xf>
    <xf numFmtId="44" fontId="6" fillId="5" borderId="10" xfId="2" applyFont="1" applyFill="1" applyBorder="1" applyAlignment="1">
      <alignment vertical="center"/>
    </xf>
    <xf numFmtId="10" fontId="6" fillId="5" borderId="10" xfId="5" applyNumberFormat="1" applyFont="1" applyFill="1" applyBorder="1" applyAlignment="1">
      <alignment horizontal="center" vertical="center"/>
    </xf>
    <xf numFmtId="44" fontId="6" fillId="5" borderId="11" xfId="2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3" borderId="0" xfId="0" quotePrefix="1" applyNumberFormat="1" applyFont="1" applyFill="1" applyAlignment="1">
      <alignment horizontal="center" vertical="center"/>
    </xf>
    <xf numFmtId="14" fontId="6" fillId="0" borderId="0" xfId="0" quotePrefix="1" applyNumberFormat="1" applyFont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4" fontId="6" fillId="0" borderId="8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6" fillId="3" borderId="10" xfId="0" quotePrefix="1" applyNumberFormat="1" applyFont="1" applyFill="1" applyBorder="1" applyAlignment="1">
      <alignment horizontal="center" vertical="center"/>
    </xf>
    <xf numFmtId="44" fontId="6" fillId="0" borderId="10" xfId="2" applyFont="1" applyFill="1" applyBorder="1" applyAlignment="1">
      <alignment vertical="center"/>
    </xf>
    <xf numFmtId="44" fontId="6" fillId="0" borderId="10" xfId="2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4" fontId="6" fillId="0" borderId="11" xfId="2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44" fontId="6" fillId="0" borderId="5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4" fontId="6" fillId="0" borderId="6" xfId="2" applyFont="1" applyFill="1" applyBorder="1" applyAlignment="1">
      <alignment vertical="center"/>
    </xf>
    <xf numFmtId="17" fontId="5" fillId="6" borderId="4" xfId="4" quotePrefix="1" applyNumberFormat="1" applyFont="1" applyFill="1" applyBorder="1" applyAlignment="1">
      <alignment horizontal="center" vertical="center"/>
    </xf>
    <xf numFmtId="17" fontId="5" fillId="6" borderId="5" xfId="4" quotePrefix="1" applyNumberFormat="1" applyFont="1" applyFill="1" applyBorder="1" applyAlignment="1">
      <alignment horizontal="center" vertical="center"/>
    </xf>
    <xf numFmtId="17" fontId="5" fillId="6" borderId="6" xfId="4" quotePrefix="1" applyNumberFormat="1" applyFont="1" applyFill="1" applyBorder="1" applyAlignment="1">
      <alignment horizontal="center" vertical="center"/>
    </xf>
    <xf numFmtId="44" fontId="5" fillId="2" borderId="3" xfId="2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164" fontId="6" fillId="5" borderId="5" xfId="0" quotePrefix="1" applyNumberFormat="1" applyFont="1" applyFill="1" applyBorder="1" applyAlignment="1">
      <alignment horizontal="center" vertical="center"/>
    </xf>
    <xf numFmtId="44" fontId="6" fillId="5" borderId="5" xfId="2" applyFont="1" applyFill="1" applyBorder="1" applyAlignment="1">
      <alignment vertical="center"/>
    </xf>
    <xf numFmtId="44" fontId="6" fillId="5" borderId="6" xfId="2" applyFont="1" applyFill="1" applyBorder="1" applyAlignment="1">
      <alignment horizontal="center" vertical="center"/>
    </xf>
    <xf numFmtId="0" fontId="8" fillId="0" borderId="0" xfId="0" applyFont="1"/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" fontId="7" fillId="0" borderId="0" xfId="3" quotePrefix="1" applyNumberFormat="1" applyFont="1" applyFill="1" applyBorder="1" applyAlignment="1">
      <alignment horizontal="center" vertical="center"/>
    </xf>
    <xf numFmtId="44" fontId="6" fillId="3" borderId="0" xfId="2" applyFont="1" applyFill="1" applyBorder="1" applyAlignment="1">
      <alignment vertical="center"/>
    </xf>
    <xf numFmtId="170" fontId="0" fillId="0" borderId="0" xfId="0" applyNumberFormat="1"/>
  </cellXfs>
  <cellStyles count="6">
    <cellStyle name="Moeda" xfId="2" builtinId="4"/>
    <cellStyle name="Normal" xfId="0" builtinId="0"/>
    <cellStyle name="Porcentagem" xfId="5" builtinId="5"/>
    <cellStyle name="Vírgula" xfId="1" builtinId="3"/>
    <cellStyle name="Vírgula 2" xfId="3" xr:uid="{70C48AC1-6A40-4880-A0E4-3EC89A277BE4}"/>
    <cellStyle name="Vírgula 3" xfId="4" xr:uid="{968C5040-0340-4201-B255-0F4C1D576D2F}"/>
  </cellStyles>
  <dxfs count="0"/>
  <tableStyles count="0" defaultTableStyle="TableStyleMedium2" defaultPivotStyle="PivotStyleLight16"/>
  <colors>
    <mruColors>
      <color rgb="FFECF4FA"/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45358</xdr:rowOff>
    </xdr:from>
    <xdr:to>
      <xdr:col>1</xdr:col>
      <xdr:colOff>749755</xdr:colOff>
      <xdr:row>2</xdr:row>
      <xdr:rowOff>12312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6D1739-4E63-4323-B8A0-C9D10366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5" y="45358"/>
          <a:ext cx="1052286" cy="34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4AEA-2890-42BC-8313-47E016FF68D6}">
  <dimension ref="B2:O35"/>
  <sheetViews>
    <sheetView showGridLines="0" tabSelected="1" zoomScaleNormal="100" workbookViewId="0">
      <selection activeCell="B35" sqref="B35"/>
    </sheetView>
  </sheetViews>
  <sheetFormatPr defaultRowHeight="14.5" x14ac:dyDescent="0.35"/>
  <cols>
    <col min="1" max="1" width="4.7265625" customWidth="1"/>
    <col min="2" max="2" width="10.90625" customWidth="1"/>
    <col min="3" max="3" width="35.54296875" style="5" bestFit="1" customWidth="1"/>
    <col min="4" max="4" width="14.7265625" customWidth="1"/>
    <col min="5" max="7" width="16.81640625" customWidth="1"/>
    <col min="8" max="8" width="18.36328125" customWidth="1"/>
    <col min="9" max="12" width="16.81640625" customWidth="1"/>
    <col min="13" max="13" width="20.08984375" customWidth="1"/>
    <col min="14" max="14" width="16.81640625" customWidth="1"/>
    <col min="15" max="15" width="10.26953125" bestFit="1" customWidth="1"/>
  </cols>
  <sheetData>
    <row r="2" spans="2:13" ht="16" customHeight="1" x14ac:dyDescent="0.35">
      <c r="C2" s="63" t="s">
        <v>27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2:13" ht="16" customHeight="1" x14ac:dyDescent="0.35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2:13" ht="16" customHeight="1" thickBot="1" x14ac:dyDescent="0.4"/>
    <row r="5" spans="2:13" ht="18" customHeight="1" x14ac:dyDescent="0.35">
      <c r="B5" s="47" t="s">
        <v>23</v>
      </c>
      <c r="C5" s="48" t="s">
        <v>0</v>
      </c>
      <c r="D5" s="48" t="s">
        <v>20</v>
      </c>
      <c r="E5" s="48" t="s">
        <v>1</v>
      </c>
      <c r="F5" s="48" t="s">
        <v>2</v>
      </c>
      <c r="G5" s="48" t="s">
        <v>3</v>
      </c>
      <c r="H5" s="48" t="s">
        <v>7</v>
      </c>
      <c r="I5" s="48" t="s">
        <v>8</v>
      </c>
      <c r="J5" s="48" t="s">
        <v>9</v>
      </c>
      <c r="K5" s="48" t="s">
        <v>10</v>
      </c>
      <c r="L5" s="48" t="s">
        <v>4</v>
      </c>
      <c r="M5" s="49" t="s">
        <v>5</v>
      </c>
    </row>
    <row r="6" spans="2:13" ht="18" customHeight="1" x14ac:dyDescent="0.35">
      <c r="B6" s="23" t="s">
        <v>24</v>
      </c>
      <c r="C6" s="24" t="s">
        <v>14</v>
      </c>
      <c r="D6" s="25">
        <v>46113</v>
      </c>
      <c r="E6" s="26">
        <v>46118</v>
      </c>
      <c r="F6" s="64">
        <v>24181065.149999999</v>
      </c>
      <c r="G6" s="28">
        <v>0</v>
      </c>
      <c r="H6" s="28">
        <v>0</v>
      </c>
      <c r="I6" s="29">
        <v>0</v>
      </c>
      <c r="J6" s="28">
        <v>0</v>
      </c>
      <c r="K6" s="28">
        <v>0</v>
      </c>
      <c r="L6" s="28">
        <v>0</v>
      </c>
      <c r="M6" s="30">
        <f>F6</f>
        <v>24181065.149999999</v>
      </c>
    </row>
    <row r="7" spans="2:13" ht="18" customHeight="1" thickBot="1" x14ac:dyDescent="0.4">
      <c r="B7" s="23" t="s">
        <v>24</v>
      </c>
      <c r="C7" s="31" t="s">
        <v>16</v>
      </c>
      <c r="D7" s="25">
        <v>46113</v>
      </c>
      <c r="E7" s="26">
        <v>46122</v>
      </c>
      <c r="F7" s="27">
        <v>7662762.3899999997</v>
      </c>
      <c r="G7" s="28">
        <v>0</v>
      </c>
      <c r="H7" s="28">
        <v>0</v>
      </c>
      <c r="I7" s="29">
        <v>0</v>
      </c>
      <c r="J7" s="28">
        <v>0</v>
      </c>
      <c r="K7" s="28">
        <v>0</v>
      </c>
      <c r="L7" s="28">
        <v>0</v>
      </c>
      <c r="M7" s="30">
        <f>M6+F7</f>
        <v>31843827.539999999</v>
      </c>
    </row>
    <row r="8" spans="2:13" ht="18" customHeight="1" thickBot="1" x14ac:dyDescent="0.4">
      <c r="B8" s="61" t="s">
        <v>21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50">
        <f>M7</f>
        <v>31843827.539999999</v>
      </c>
    </row>
    <row r="9" spans="2:13" ht="18" customHeight="1" x14ac:dyDescent="0.35">
      <c r="B9" s="57" t="s">
        <v>28</v>
      </c>
      <c r="C9" s="58"/>
      <c r="D9" s="59">
        <v>46127</v>
      </c>
      <c r="E9" s="60"/>
      <c r="F9" s="6">
        <f>M8</f>
        <v>31843827.539999999</v>
      </c>
      <c r="G9" s="6">
        <f>SUM(G10:G13)</f>
        <v>88156869.906604439</v>
      </c>
      <c r="H9" s="6">
        <f>SUM(H10:H13)</f>
        <v>0</v>
      </c>
      <c r="I9" s="7"/>
      <c r="J9" s="6">
        <f>SUM(J10:J13)</f>
        <v>31843827.540000003</v>
      </c>
      <c r="K9" s="6">
        <f>SUM(K10:K13)</f>
        <v>31843827.540000003</v>
      </c>
      <c r="L9" s="6">
        <f>SUM(L10:L13)</f>
        <v>56313042.366604447</v>
      </c>
      <c r="M9" s="6">
        <f>SUM(M10:M13)</f>
        <v>0</v>
      </c>
    </row>
    <row r="10" spans="2:13" ht="18" customHeight="1" x14ac:dyDescent="0.35">
      <c r="B10" s="9" t="s">
        <v>25</v>
      </c>
      <c r="C10" s="10" t="s">
        <v>6</v>
      </c>
      <c r="D10" s="11">
        <v>46113</v>
      </c>
      <c r="E10" s="12">
        <v>46127</v>
      </c>
      <c r="F10" s="13"/>
      <c r="G10" s="13">
        <v>87587174.236604452</v>
      </c>
      <c r="H10" s="13">
        <v>0</v>
      </c>
      <c r="I10" s="14">
        <f>IF($F$9-$H$9&gt;$G$9,1,($F$9-$H$9)/$G$9)</f>
        <v>0.36121776526022459</v>
      </c>
      <c r="J10" s="13">
        <f>G10*I10</f>
        <v>31638043.343204178</v>
      </c>
      <c r="K10" s="13">
        <f>H10+J10</f>
        <v>31638043.343204178</v>
      </c>
      <c r="L10" s="13">
        <f>G10-J10</f>
        <v>55949130.893400274</v>
      </c>
      <c r="M10" s="15">
        <v>0</v>
      </c>
    </row>
    <row r="11" spans="2:13" ht="18" customHeight="1" x14ac:dyDescent="0.35">
      <c r="B11" s="9" t="s">
        <v>25</v>
      </c>
      <c r="C11" s="10" t="s">
        <v>13</v>
      </c>
      <c r="D11" s="11">
        <v>46082</v>
      </c>
      <c r="E11" s="12">
        <v>46127</v>
      </c>
      <c r="F11" s="13"/>
      <c r="G11" s="13">
        <v>26493.78</v>
      </c>
      <c r="H11" s="13">
        <v>0</v>
      </c>
      <c r="I11" s="14">
        <f>IF($F$9-$H$9&gt;$G$9,1,($F$9-$H$9)/$G$9)</f>
        <v>0.36121776526022459</v>
      </c>
      <c r="J11" s="13">
        <f t="shared" ref="J11:J13" si="0">G11*I11</f>
        <v>9570.0240048960331</v>
      </c>
      <c r="K11" s="13">
        <f t="shared" ref="K11:K13" si="1">H11+J11</f>
        <v>9570.0240048960331</v>
      </c>
      <c r="L11" s="13">
        <f t="shared" ref="L11:L13" si="2">G11-J11</f>
        <v>16923.755995103966</v>
      </c>
      <c r="M11" s="15">
        <v>0</v>
      </c>
    </row>
    <row r="12" spans="2:13" ht="18" customHeight="1" x14ac:dyDescent="0.35">
      <c r="B12" s="9" t="s">
        <v>25</v>
      </c>
      <c r="C12" s="10" t="s">
        <v>18</v>
      </c>
      <c r="D12" s="11">
        <v>46082</v>
      </c>
      <c r="E12" s="12">
        <v>46127</v>
      </c>
      <c r="F12" s="13"/>
      <c r="G12" s="13">
        <v>41325.32</v>
      </c>
      <c r="H12" s="13">
        <v>0</v>
      </c>
      <c r="I12" s="14">
        <f t="shared" ref="I12" si="3">IF($F$9-$H$9&gt;$G$9,1,($F$9-$H$9)/$G$9)</f>
        <v>0.36121776526022459</v>
      </c>
      <c r="J12" s="13">
        <f t="shared" si="0"/>
        <v>14927.439739063664</v>
      </c>
      <c r="K12" s="13">
        <f t="shared" si="1"/>
        <v>14927.439739063664</v>
      </c>
      <c r="L12" s="13">
        <f t="shared" si="2"/>
        <v>26397.880260936334</v>
      </c>
      <c r="M12" s="15">
        <v>0</v>
      </c>
    </row>
    <row r="13" spans="2:13" ht="18" customHeight="1" thickBot="1" x14ac:dyDescent="0.4">
      <c r="B13" s="16" t="s">
        <v>25</v>
      </c>
      <c r="C13" s="17" t="s">
        <v>17</v>
      </c>
      <c r="D13" s="18">
        <v>46023</v>
      </c>
      <c r="E13" s="19">
        <v>46127</v>
      </c>
      <c r="F13" s="20"/>
      <c r="G13" s="20">
        <v>501876.57</v>
      </c>
      <c r="H13" s="20">
        <v>0</v>
      </c>
      <c r="I13" s="14">
        <f>IF($F$9-$H$9&gt;$G$9,1,($F$9-$H$9)/$G$9)</f>
        <v>0.36121776526022459</v>
      </c>
      <c r="J13" s="20">
        <f t="shared" si="0"/>
        <v>181286.73305186667</v>
      </c>
      <c r="K13" s="20">
        <f t="shared" si="1"/>
        <v>181286.73305186667</v>
      </c>
      <c r="L13" s="20">
        <f t="shared" si="2"/>
        <v>320589.83694813331</v>
      </c>
      <c r="M13" s="22">
        <v>0</v>
      </c>
    </row>
    <row r="14" spans="2:13" ht="18" customHeight="1" x14ac:dyDescent="0.35">
      <c r="B14" s="39" t="s">
        <v>24</v>
      </c>
      <c r="C14" s="40" t="s">
        <v>19</v>
      </c>
      <c r="D14" s="41">
        <v>46082</v>
      </c>
      <c r="E14" s="42">
        <v>46127</v>
      </c>
      <c r="F14" s="43">
        <v>42833061.229999997</v>
      </c>
      <c r="G14" s="44">
        <v>0</v>
      </c>
      <c r="H14" s="44">
        <v>0</v>
      </c>
      <c r="I14" s="45">
        <v>0</v>
      </c>
      <c r="J14" s="44">
        <v>0</v>
      </c>
      <c r="K14" s="44">
        <v>0</v>
      </c>
      <c r="L14" s="44">
        <v>0</v>
      </c>
      <c r="M14" s="46">
        <f>F14</f>
        <v>42833061.229999997</v>
      </c>
    </row>
    <row r="15" spans="2:13" ht="18" customHeight="1" thickBot="1" x14ac:dyDescent="0.4">
      <c r="B15" s="23" t="s">
        <v>24</v>
      </c>
      <c r="C15" s="31" t="s">
        <v>15</v>
      </c>
      <c r="D15" s="25">
        <v>46113</v>
      </c>
      <c r="E15" s="26">
        <v>46127</v>
      </c>
      <c r="F15" s="27">
        <v>65002.720000000001</v>
      </c>
      <c r="G15" s="28">
        <v>0</v>
      </c>
      <c r="H15" s="28">
        <v>0</v>
      </c>
      <c r="I15" s="29">
        <v>0</v>
      </c>
      <c r="J15" s="28">
        <v>0</v>
      </c>
      <c r="K15" s="28">
        <v>0</v>
      </c>
      <c r="L15" s="28">
        <v>0</v>
      </c>
      <c r="M15" s="30">
        <f>M14+F15</f>
        <v>42898063.949999996</v>
      </c>
    </row>
    <row r="16" spans="2:13" ht="18" customHeight="1" thickBot="1" x14ac:dyDescent="0.4">
      <c r="B16" s="61" t="s">
        <v>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50">
        <f>M15</f>
        <v>42898063.949999996</v>
      </c>
    </row>
    <row r="17" spans="2:15" ht="18" customHeight="1" x14ac:dyDescent="0.35">
      <c r="B17" s="57" t="s">
        <v>22</v>
      </c>
      <c r="C17" s="58"/>
      <c r="D17" s="59">
        <v>46128</v>
      </c>
      <c r="E17" s="60"/>
      <c r="F17" s="6">
        <f>M16</f>
        <v>42898063.949999996</v>
      </c>
      <c r="G17" s="6">
        <f>SUM(G18:G21)</f>
        <v>56313042.366604447</v>
      </c>
      <c r="H17" s="6">
        <f>SUM(H18)</f>
        <v>30361.360000000001</v>
      </c>
      <c r="I17" s="7"/>
      <c r="J17" s="6">
        <f t="shared" ref="J17" si="4">SUM(J18:J21)</f>
        <v>42867581.399999991</v>
      </c>
      <c r="K17" s="6">
        <f t="shared" ref="K17" si="5">SUM(K18:K21)</f>
        <v>42898063.950000003</v>
      </c>
      <c r="L17" s="6">
        <f>SUM(L18:L21)</f>
        <v>13445460.966604453</v>
      </c>
      <c r="M17" s="8">
        <v>0</v>
      </c>
    </row>
    <row r="18" spans="2:15" ht="18" customHeight="1" x14ac:dyDescent="0.35">
      <c r="B18" s="9" t="s">
        <v>25</v>
      </c>
      <c r="C18" s="10" t="s">
        <v>6</v>
      </c>
      <c r="D18" s="11">
        <v>46113</v>
      </c>
      <c r="E18" s="12">
        <v>46128</v>
      </c>
      <c r="F18" s="13">
        <v>0</v>
      </c>
      <c r="G18" s="13">
        <f>L10</f>
        <v>55949130.893400274</v>
      </c>
      <c r="H18" s="13">
        <v>30361.360000000001</v>
      </c>
      <c r="I18" s="14">
        <v>0.76123717701002658</v>
      </c>
      <c r="J18" s="13">
        <f>G18*I18</f>
        <v>42590558.457456492</v>
      </c>
      <c r="K18" s="13">
        <f>H18+J18</f>
        <v>42620919.817456491</v>
      </c>
      <c r="L18" s="13">
        <f>G18-J18</f>
        <v>13358572.435943782</v>
      </c>
      <c r="M18" s="15">
        <v>0</v>
      </c>
      <c r="O18" s="65"/>
    </row>
    <row r="19" spans="2:15" ht="18" customHeight="1" x14ac:dyDescent="0.35">
      <c r="B19" s="9" t="s">
        <v>25</v>
      </c>
      <c r="C19" s="10" t="s">
        <v>13</v>
      </c>
      <c r="D19" s="11">
        <v>46082</v>
      </c>
      <c r="E19" s="12">
        <v>46128</v>
      </c>
      <c r="F19" s="13">
        <v>0</v>
      </c>
      <c r="G19" s="13">
        <f t="shared" ref="G19:G21" si="6">L11</f>
        <v>16923.755995103966</v>
      </c>
      <c r="H19" s="13">
        <v>5.64</v>
      </c>
      <c r="I19" s="14">
        <v>0.76123717701002658</v>
      </c>
      <c r="J19" s="13">
        <f>G19*I19</f>
        <v>12882.992238119456</v>
      </c>
      <c r="K19" s="13">
        <f t="shared" ref="K19:K21" si="7">H19+J19</f>
        <v>12888.632238119455</v>
      </c>
      <c r="L19" s="13">
        <f t="shared" ref="L19:L21" si="8">G19-J19</f>
        <v>4040.7637569845101</v>
      </c>
      <c r="M19" s="15">
        <v>0</v>
      </c>
    </row>
    <row r="20" spans="2:15" ht="18" customHeight="1" x14ac:dyDescent="0.35">
      <c r="B20" s="9" t="s">
        <v>25</v>
      </c>
      <c r="C20" s="10" t="s">
        <v>18</v>
      </c>
      <c r="D20" s="11">
        <v>46082</v>
      </c>
      <c r="E20" s="12">
        <v>46128</v>
      </c>
      <c r="F20" s="13">
        <v>0</v>
      </c>
      <c r="G20" s="13">
        <f t="shared" si="6"/>
        <v>26397.880260936334</v>
      </c>
      <c r="H20" s="13">
        <v>8.7899999999999991</v>
      </c>
      <c r="I20" s="14">
        <v>0.76123717701002658</v>
      </c>
      <c r="J20" s="13">
        <f>G20*I20</f>
        <v>20095.047848883878</v>
      </c>
      <c r="K20" s="13">
        <f t="shared" si="7"/>
        <v>20103.837848883879</v>
      </c>
      <c r="L20" s="13">
        <f t="shared" si="8"/>
        <v>6302.8324120524558</v>
      </c>
      <c r="M20" s="15">
        <v>0</v>
      </c>
    </row>
    <row r="21" spans="2:15" ht="18" customHeight="1" thickBot="1" x14ac:dyDescent="0.4">
      <c r="B21" s="9" t="s">
        <v>25</v>
      </c>
      <c r="C21" s="10" t="s">
        <v>17</v>
      </c>
      <c r="D21" s="11">
        <v>46023</v>
      </c>
      <c r="E21" s="12">
        <v>46128</v>
      </c>
      <c r="F21" s="13">
        <v>0</v>
      </c>
      <c r="G21" s="13">
        <f t="shared" si="6"/>
        <v>320589.83694813331</v>
      </c>
      <c r="H21" s="13">
        <v>106.76</v>
      </c>
      <c r="I21" s="14">
        <v>0.76123717701002658</v>
      </c>
      <c r="J21" s="13">
        <f>G21*I21</f>
        <v>244044.9024565017</v>
      </c>
      <c r="K21" s="13">
        <f t="shared" si="7"/>
        <v>244151.66245650171</v>
      </c>
      <c r="L21" s="13">
        <f t="shared" si="8"/>
        <v>76544.934491631604</v>
      </c>
      <c r="M21" s="15">
        <v>0</v>
      </c>
    </row>
    <row r="22" spans="2:15" ht="18" customHeight="1" x14ac:dyDescent="0.35">
      <c r="B22" s="39" t="s">
        <v>11</v>
      </c>
      <c r="C22" s="40"/>
      <c r="D22" s="41">
        <v>46113</v>
      </c>
      <c r="E22" s="42">
        <v>46142</v>
      </c>
      <c r="F22" s="43">
        <v>2225844.7000000002</v>
      </c>
      <c r="G22" s="44">
        <v>0</v>
      </c>
      <c r="H22" s="44">
        <v>0</v>
      </c>
      <c r="I22" s="45">
        <v>0</v>
      </c>
      <c r="J22" s="44">
        <v>0</v>
      </c>
      <c r="K22" s="44">
        <v>0</v>
      </c>
      <c r="L22" s="44">
        <v>0</v>
      </c>
      <c r="M22" s="46">
        <f>F22</f>
        <v>2225844.7000000002</v>
      </c>
    </row>
    <row r="23" spans="2:15" ht="18" customHeight="1" thickBot="1" x14ac:dyDescent="0.4">
      <c r="B23" s="32" t="s">
        <v>12</v>
      </c>
      <c r="C23" s="33"/>
      <c r="D23" s="34">
        <v>46113</v>
      </c>
      <c r="E23" s="26">
        <v>46142</v>
      </c>
      <c r="F23" s="35">
        <v>21683932.449999999</v>
      </c>
      <c r="G23" s="36">
        <v>0</v>
      </c>
      <c r="H23" s="36">
        <v>0</v>
      </c>
      <c r="I23" s="37">
        <v>0</v>
      </c>
      <c r="J23" s="36">
        <v>0</v>
      </c>
      <c r="K23" s="36">
        <v>0</v>
      </c>
      <c r="L23" s="36">
        <v>0</v>
      </c>
      <c r="M23" s="38">
        <f>M22+F23</f>
        <v>23909777.149999999</v>
      </c>
    </row>
    <row r="24" spans="2:15" ht="18" customHeight="1" thickBot="1" x14ac:dyDescent="0.4">
      <c r="B24" s="61" t="s">
        <v>21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50">
        <f>M23</f>
        <v>23909777.149999999</v>
      </c>
    </row>
    <row r="25" spans="2:15" ht="18" customHeight="1" thickBot="1" x14ac:dyDescent="0.4">
      <c r="B25" s="57" t="s">
        <v>22</v>
      </c>
      <c r="C25" s="58"/>
      <c r="D25" s="59">
        <v>46142</v>
      </c>
      <c r="E25" s="60"/>
      <c r="F25" s="6">
        <f>M24</f>
        <v>23909777.149999999</v>
      </c>
      <c r="G25" s="6">
        <f>SUM(G26:G29)</f>
        <v>13445460.966604453</v>
      </c>
      <c r="H25" s="6">
        <f>SUM(H26:H29)</f>
        <v>72697.85000000002</v>
      </c>
      <c r="I25" s="7"/>
      <c r="J25" s="6">
        <f>SUM(J26:J29)</f>
        <v>13445460.966604453</v>
      </c>
      <c r="K25" s="6">
        <f>SUM(K26:K29)</f>
        <v>13518158.778355835</v>
      </c>
      <c r="L25" s="6">
        <f t="shared" ref="L25" si="9">SUM(L26:L29)</f>
        <v>0</v>
      </c>
      <c r="M25" s="8">
        <v>0</v>
      </c>
    </row>
    <row r="26" spans="2:15" ht="18" customHeight="1" x14ac:dyDescent="0.35">
      <c r="B26" s="51" t="s">
        <v>25</v>
      </c>
      <c r="C26" s="52" t="s">
        <v>6</v>
      </c>
      <c r="D26" s="53">
        <v>46113</v>
      </c>
      <c r="E26" s="12">
        <v>46142</v>
      </c>
      <c r="F26" s="54">
        <v>0</v>
      </c>
      <c r="G26" s="54">
        <f>L18</f>
        <v>13358572.435943782</v>
      </c>
      <c r="H26" s="54">
        <v>72668.91</v>
      </c>
      <c r="I26" s="14">
        <f>IF($F$25-$H$25&gt;$G$25,1,($F$25-$H$25)/$G$25)</f>
        <v>1</v>
      </c>
      <c r="J26" s="54">
        <f>G26*I26</f>
        <v>13358572.435943782</v>
      </c>
      <c r="K26" s="54">
        <f>H26+J26</f>
        <v>13431241.345943782</v>
      </c>
      <c r="L26" s="54">
        <f>G26-J26</f>
        <v>0</v>
      </c>
      <c r="M26" s="55">
        <v>0</v>
      </c>
    </row>
    <row r="27" spans="2:15" ht="18" customHeight="1" x14ac:dyDescent="0.35">
      <c r="B27" s="9" t="s">
        <v>25</v>
      </c>
      <c r="C27" s="10" t="s">
        <v>13</v>
      </c>
      <c r="D27" s="11">
        <v>46082</v>
      </c>
      <c r="E27" s="12">
        <v>46142</v>
      </c>
      <c r="F27" s="13">
        <v>0</v>
      </c>
      <c r="G27" s="13">
        <f t="shared" ref="G27:G29" si="10">L19</f>
        <v>4040.7637569845101</v>
      </c>
      <c r="H27" s="13">
        <v>1.35</v>
      </c>
      <c r="I27" s="14">
        <f t="shared" ref="I27:I29" si="11">IF($F$25-$H$25&gt;$G$25,1,($F$25-$H$25)/$G$25)</f>
        <v>1</v>
      </c>
      <c r="J27" s="13">
        <f t="shared" ref="J27:J29" si="12">G27*I27</f>
        <v>4040.7637569845101</v>
      </c>
      <c r="K27" s="13">
        <f>ROUND(H27+J27,1)</f>
        <v>4042.1</v>
      </c>
      <c r="L27" s="13">
        <f t="shared" ref="L27:L29" si="13">G27-J27</f>
        <v>0</v>
      </c>
      <c r="M27" s="15">
        <v>0</v>
      </c>
    </row>
    <row r="28" spans="2:15" ht="18" customHeight="1" x14ac:dyDescent="0.35">
      <c r="B28" s="9" t="s">
        <v>25</v>
      </c>
      <c r="C28" s="10" t="s">
        <v>18</v>
      </c>
      <c r="D28" s="11">
        <v>46082</v>
      </c>
      <c r="E28" s="12">
        <v>46142</v>
      </c>
      <c r="F28" s="13">
        <v>0</v>
      </c>
      <c r="G28" s="13">
        <f t="shared" si="10"/>
        <v>6302.8324120524558</v>
      </c>
      <c r="H28" s="13">
        <v>2.1</v>
      </c>
      <c r="I28" s="14">
        <f>IF($F$25-$H$25&gt;$G$25,1,($F$25-$H$25)/$G$25)</f>
        <v>1</v>
      </c>
      <c r="J28" s="13">
        <f t="shared" si="12"/>
        <v>6302.8324120524558</v>
      </c>
      <c r="K28" s="13">
        <f t="shared" ref="K28" si="14">H28+J28</f>
        <v>6304.9324120524561</v>
      </c>
      <c r="L28" s="13">
        <f t="shared" si="13"/>
        <v>0</v>
      </c>
      <c r="M28" s="15">
        <v>0</v>
      </c>
    </row>
    <row r="29" spans="2:15" ht="18" customHeight="1" thickBot="1" x14ac:dyDescent="0.4">
      <c r="B29" s="16" t="s">
        <v>25</v>
      </c>
      <c r="C29" s="17" t="s">
        <v>17</v>
      </c>
      <c r="D29" s="18">
        <v>46023</v>
      </c>
      <c r="E29" s="19">
        <v>46142</v>
      </c>
      <c r="F29" s="20">
        <v>0</v>
      </c>
      <c r="G29" s="20">
        <f t="shared" si="10"/>
        <v>76544.934491631604</v>
      </c>
      <c r="H29" s="20">
        <v>25.49</v>
      </c>
      <c r="I29" s="21">
        <f t="shared" si="11"/>
        <v>1</v>
      </c>
      <c r="J29" s="20">
        <f t="shared" si="12"/>
        <v>76544.934491631604</v>
      </c>
      <c r="K29" s="20">
        <f>ROUND(H29+J29,1)</f>
        <v>76570.399999999994</v>
      </c>
      <c r="L29" s="20">
        <f t="shared" si="13"/>
        <v>0</v>
      </c>
      <c r="M29" s="22">
        <v>0</v>
      </c>
    </row>
    <row r="30" spans="2:15" ht="18" customHeight="1" thickBot="1" x14ac:dyDescent="0.4">
      <c r="B30" s="61" t="s">
        <v>21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50">
        <f>F25-K25</f>
        <v>10391618.371644164</v>
      </c>
    </row>
    <row r="32" spans="2:15" s="1" customFormat="1" ht="15" customHeight="1" x14ac:dyDescent="0.3">
      <c r="B32" s="56" t="s">
        <v>29</v>
      </c>
      <c r="C32" s="3"/>
      <c r="E32" s="4"/>
      <c r="F32" s="4"/>
      <c r="H32" s="3"/>
    </row>
    <row r="33" spans="2:12" s="1" customFormat="1" ht="9" customHeight="1" x14ac:dyDescent="0.3">
      <c r="C33" s="3"/>
      <c r="H33" s="3"/>
      <c r="K33" s="2"/>
    </row>
    <row r="34" spans="2:12" s="1" customFormat="1" ht="15" customHeight="1" x14ac:dyDescent="0.35">
      <c r="B34" t="s">
        <v>30</v>
      </c>
      <c r="C34" s="5"/>
      <c r="D34"/>
      <c r="E34"/>
      <c r="F34"/>
      <c r="G34"/>
      <c r="H34"/>
      <c r="I34"/>
      <c r="J34"/>
      <c r="K34"/>
      <c r="L34"/>
    </row>
    <row r="35" spans="2:12" x14ac:dyDescent="0.35">
      <c r="B35" t="s">
        <v>26</v>
      </c>
    </row>
  </sheetData>
  <mergeCells count="11">
    <mergeCell ref="C2:M3"/>
    <mergeCell ref="B24:L24"/>
    <mergeCell ref="D9:E9"/>
    <mergeCell ref="B8:L8"/>
    <mergeCell ref="B9:C9"/>
    <mergeCell ref="B25:C25"/>
    <mergeCell ref="D25:E25"/>
    <mergeCell ref="B30:L30"/>
    <mergeCell ref="B16:L16"/>
    <mergeCell ref="B17:C17"/>
    <mergeCell ref="D17:E17"/>
  </mergeCells>
  <pageMargins left="0.511811024" right="0.511811024" top="0.78740157499999996" bottom="0.78740157499999996" header="0.31496062000000002" footer="0.31496062000000002"/>
  <ignoredErrors>
    <ignoredError sqref="K27:K28" formula="1"/>
    <ignoredError sqref="G9:H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Kauane Araujo Silva</dc:creator>
  <cp:lastModifiedBy>Gabriela Mota</cp:lastModifiedBy>
  <dcterms:created xsi:type="dcterms:W3CDTF">2024-04-10T22:37:04Z</dcterms:created>
  <dcterms:modified xsi:type="dcterms:W3CDTF">2026-04-06T17:50:06Z</dcterms:modified>
</cp:coreProperties>
</file>